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H:\OJK ruumid\Tartu mnt 85 siseviimistlus ja sisustus ning mööbel\"/>
    </mc:Choice>
  </mc:AlternateContent>
  <xr:revisionPtr revIDLastSave="0" documentId="8_{CAEBC598-E4EB-4160-B7DF-F40A3358959F}" xr6:coauthVersionLast="47" xr6:coauthVersionMax="47" xr10:uidLastSave="{00000000-0000-0000-0000-000000000000}"/>
  <bookViews>
    <workbookView xWindow="-120" yWindow="-120" windowWidth="29040" windowHeight="15840" tabRatio="842" xr2:uid="{00000000-000D-0000-FFFF-FFFF00000000}"/>
  </bookViews>
  <sheets>
    <sheet name="Lisa 3" sheetId="9" r:id="rId1"/>
    <sheet name="Annuiteetgraafik BIL_garaaž" sheetId="10" r:id="rId2"/>
    <sheet name="Annuiteetgraafik BIL_I korrus" sheetId="5" r:id="rId3"/>
    <sheet name="Annuiteetgraafik BIL_III korrus" sheetId="11" r:id="rId4"/>
    <sheet name="Annuiteetgraafik PP (lisa 6.1)" sheetId="6" r:id="rId5"/>
    <sheet name="Annuiteetgraafik TS (lisa 6.1)" sheetId="7" r:id="rId6"/>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3" i="9" l="1"/>
  <c r="D9" i="5"/>
  <c r="F18" i="10"/>
  <c r="F19" i="10"/>
  <c r="F20" i="10"/>
  <c r="F21" i="10"/>
  <c r="F22" i="10"/>
  <c r="F23" i="10"/>
  <c r="F24" i="10"/>
  <c r="F25" i="10"/>
  <c r="F26" i="10"/>
  <c r="F27" i="10"/>
  <c r="F28" i="10"/>
  <c r="F29" i="10"/>
  <c r="F30" i="10"/>
  <c r="F31" i="10"/>
  <c r="F32" i="10"/>
  <c r="F33" i="10"/>
  <c r="F34" i="10"/>
  <c r="F35" i="10"/>
  <c r="F36" i="10"/>
  <c r="F37" i="10"/>
  <c r="F38" i="10"/>
  <c r="F39" i="10"/>
  <c r="F40" i="10"/>
  <c r="F41" i="10"/>
  <c r="F42" i="10"/>
  <c r="F43" i="10"/>
  <c r="F44" i="10"/>
  <c r="F45" i="10"/>
  <c r="F46" i="10"/>
  <c r="F47" i="10"/>
  <c r="F48" i="10"/>
  <c r="F49" i="10"/>
  <c r="F50" i="10"/>
  <c r="F51" i="10"/>
  <c r="F52" i="10"/>
  <c r="F53" i="10"/>
  <c r="F54" i="10"/>
  <c r="F55" i="10"/>
  <c r="F56" i="10"/>
  <c r="F57" i="10"/>
  <c r="F58" i="10"/>
  <c r="F59" i="10"/>
  <c r="F60" i="10"/>
  <c r="F61" i="10"/>
  <c r="F62" i="10"/>
  <c r="F63" i="10"/>
  <c r="F64" i="10"/>
  <c r="F65" i="10"/>
  <c r="F66" i="10"/>
  <c r="F67" i="10"/>
  <c r="F68" i="10"/>
  <c r="F69" i="10"/>
  <c r="F70" i="10"/>
  <c r="F71" i="10"/>
  <c r="F72" i="10"/>
  <c r="F73" i="10"/>
  <c r="F74" i="10"/>
  <c r="F75" i="10"/>
  <c r="F76" i="10"/>
  <c r="F77" i="10"/>
  <c r="F78" i="10"/>
  <c r="F79" i="10"/>
  <c r="F80" i="10"/>
  <c r="F81" i="10"/>
  <c r="F82" i="10"/>
  <c r="F83" i="10"/>
  <c r="F84" i="10"/>
  <c r="F85" i="10"/>
  <c r="F86" i="10"/>
  <c r="F87" i="10"/>
  <c r="F88" i="10"/>
  <c r="F89" i="10"/>
  <c r="F90" i="10"/>
  <c r="F91" i="10"/>
  <c r="F92" i="10"/>
  <c r="F93" i="10"/>
  <c r="F94" i="10"/>
  <c r="F95" i="10"/>
  <c r="F96" i="10"/>
  <c r="F97" i="10"/>
  <c r="F98" i="10"/>
  <c r="F99" i="10"/>
  <c r="F100" i="10"/>
  <c r="F101" i="10"/>
  <c r="F102" i="10"/>
  <c r="F103" i="10"/>
  <c r="F104" i="10"/>
  <c r="F105" i="10"/>
  <c r="F106" i="10"/>
  <c r="F107" i="10"/>
  <c r="E19" i="10"/>
  <c r="E20" i="10"/>
  <c r="E21" i="10"/>
  <c r="E22" i="10"/>
  <c r="E23" i="10"/>
  <c r="E24" i="10"/>
  <c r="E25" i="10"/>
  <c r="E26" i="10"/>
  <c r="E27" i="10"/>
  <c r="E28" i="10"/>
  <c r="E29" i="10"/>
  <c r="E30" i="10"/>
  <c r="E31" i="10"/>
  <c r="E32" i="10"/>
  <c r="E33" i="10"/>
  <c r="E34" i="10"/>
  <c r="E35" i="10"/>
  <c r="E36" i="10"/>
  <c r="E37" i="10"/>
  <c r="E38" i="10"/>
  <c r="E39" i="10"/>
  <c r="E40" i="10"/>
  <c r="E41" i="10"/>
  <c r="E42" i="10"/>
  <c r="E43" i="10"/>
  <c r="E44" i="10"/>
  <c r="E45" i="10"/>
  <c r="E46" i="10"/>
  <c r="E47" i="10"/>
  <c r="E48" i="10"/>
  <c r="E49" i="10"/>
  <c r="E50" i="10"/>
  <c r="E51" i="10"/>
  <c r="E52" i="10"/>
  <c r="E53" i="10"/>
  <c r="E54" i="10"/>
  <c r="E55" i="10"/>
  <c r="E56" i="10"/>
  <c r="E57" i="10"/>
  <c r="E58" i="10"/>
  <c r="E59" i="10"/>
  <c r="E60" i="10"/>
  <c r="E61" i="10"/>
  <c r="E62" i="10"/>
  <c r="E63" i="10"/>
  <c r="E64" i="10"/>
  <c r="E65" i="10"/>
  <c r="E66" i="10"/>
  <c r="E67" i="10"/>
  <c r="E68" i="10"/>
  <c r="E69" i="10"/>
  <c r="E70" i="10"/>
  <c r="E71" i="10"/>
  <c r="E72" i="10"/>
  <c r="E73" i="10"/>
  <c r="E74" i="10"/>
  <c r="E75" i="10"/>
  <c r="E76" i="10"/>
  <c r="E77" i="10"/>
  <c r="E78" i="10"/>
  <c r="E79" i="10"/>
  <c r="E80" i="10"/>
  <c r="E81" i="10"/>
  <c r="E82" i="10"/>
  <c r="E83" i="10"/>
  <c r="E84" i="10"/>
  <c r="E85" i="10"/>
  <c r="E86" i="10"/>
  <c r="E87" i="10"/>
  <c r="E88" i="10"/>
  <c r="E89" i="10"/>
  <c r="E90" i="10"/>
  <c r="E91" i="10"/>
  <c r="E92" i="10"/>
  <c r="E93" i="10"/>
  <c r="E94" i="10"/>
  <c r="E95" i="10"/>
  <c r="E96" i="10"/>
  <c r="E97" i="10"/>
  <c r="E98" i="10"/>
  <c r="E99" i="10"/>
  <c r="E100" i="10"/>
  <c r="E101" i="10"/>
  <c r="E102" i="10"/>
  <c r="E103" i="10"/>
  <c r="E104" i="10"/>
  <c r="E105" i="10"/>
  <c r="E106" i="10"/>
  <c r="E107" i="10"/>
  <c r="E18" i="10"/>
  <c r="L37" i="9" l="1"/>
  <c r="L36" i="9"/>
  <c r="A27" i="11"/>
  <c r="A28" i="11" s="1"/>
  <c r="A26" i="11"/>
  <c r="A107" i="10" l="1"/>
  <c r="E26" i="9"/>
  <c r="F13" i="9"/>
  <c r="E13" i="9" s="1"/>
  <c r="N17" i="9" l="1"/>
  <c r="E17" i="10"/>
  <c r="D17" i="10"/>
  <c r="A101" i="10"/>
  <c r="A102" i="10" s="1"/>
  <c r="A103" i="10" s="1"/>
  <c r="A104" i="10" s="1"/>
  <c r="A105" i="10" s="1"/>
  <c r="A106" i="10" s="1"/>
  <c r="H13" i="9"/>
  <c r="F17" i="10" l="1"/>
  <c r="E8" i="10"/>
  <c r="A17" i="11" l="1"/>
  <c r="A18" i="11" s="1"/>
  <c r="A19" i="11" s="1"/>
  <c r="A20" i="11" s="1"/>
  <c r="A21" i="11" s="1"/>
  <c r="A22" i="11" s="1"/>
  <c r="A23" i="11" s="1"/>
  <c r="A24" i="11" s="1"/>
  <c r="A25" i="11" s="1"/>
  <c r="M8" i="11"/>
  <c r="D8" i="11"/>
  <c r="D9" i="11" s="1"/>
  <c r="M7" i="11"/>
  <c r="M6" i="11"/>
  <c r="M5" i="11"/>
  <c r="M4" i="11"/>
  <c r="E10" i="11" s="1"/>
  <c r="A17" i="10"/>
  <c r="M8" i="10"/>
  <c r="D8" i="10"/>
  <c r="D9" i="10" s="1"/>
  <c r="M7" i="10"/>
  <c r="M6" i="10"/>
  <c r="M5" i="10"/>
  <c r="M4" i="10"/>
  <c r="E10" i="10" s="1"/>
  <c r="A18" i="10" l="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62" i="10" s="1"/>
  <c r="A63" i="10" s="1"/>
  <c r="A64" i="10" s="1"/>
  <c r="A65" i="10" s="1"/>
  <c r="A66" i="10" s="1"/>
  <c r="A67" i="10" s="1"/>
  <c r="A68" i="10" s="1"/>
  <c r="A69" i="10" s="1"/>
  <c r="A70" i="10" s="1"/>
  <c r="A71" i="10" s="1"/>
  <c r="A72" i="10" s="1"/>
  <c r="A73" i="10" s="1"/>
  <c r="A74" i="10" s="1"/>
  <c r="A75" i="10" s="1"/>
  <c r="A76" i="10" s="1"/>
  <c r="A77" i="10" s="1"/>
  <c r="A78" i="10" s="1"/>
  <c r="A79" i="10" s="1"/>
  <c r="A80" i="10" s="1"/>
  <c r="A81" i="10" s="1"/>
  <c r="A82" i="10" s="1"/>
  <c r="A83" i="10" s="1"/>
  <c r="A84" i="10" s="1"/>
  <c r="A85" i="10" s="1"/>
  <c r="A86" i="10" s="1"/>
  <c r="A87" i="10" s="1"/>
  <c r="A88" i="10" s="1"/>
  <c r="A89" i="10" s="1"/>
  <c r="A90" i="10" s="1"/>
  <c r="A91" i="10" s="1"/>
  <c r="A92" i="10" s="1"/>
  <c r="A93" i="10" s="1"/>
  <c r="A94" i="10" s="1"/>
  <c r="A95" i="10" s="1"/>
  <c r="A96" i="10" s="1"/>
  <c r="A97" i="10" s="1"/>
  <c r="A98" i="10" s="1"/>
  <c r="A99" i="10" s="1"/>
  <c r="A100" i="10" s="1"/>
  <c r="E12" i="11"/>
  <c r="E11" i="11"/>
  <c r="E12" i="10"/>
  <c r="E11" i="10"/>
  <c r="L28" i="9"/>
  <c r="L24" i="9"/>
  <c r="I17" i="9"/>
  <c r="L16" i="9"/>
  <c r="M8" i="9"/>
  <c r="J24" i="9"/>
  <c r="J28" i="9"/>
  <c r="J30" i="9"/>
  <c r="N30" i="9" s="1"/>
  <c r="I20" i="9"/>
  <c r="K20" i="9" s="1"/>
  <c r="L20" i="9" s="1"/>
  <c r="I19" i="9"/>
  <c r="K19" i="9" s="1"/>
  <c r="L19" i="9" s="1"/>
  <c r="J16" i="9"/>
  <c r="J19" i="9" l="1"/>
  <c r="F17" i="11"/>
  <c r="L13" i="9" s="1"/>
  <c r="C17" i="11"/>
  <c r="E17" i="11"/>
  <c r="D17" i="11"/>
  <c r="C17" i="10"/>
  <c r="J20" i="9"/>
  <c r="M17" i="9"/>
  <c r="K13" i="9" l="1"/>
  <c r="F18" i="11"/>
  <c r="F19" i="11" s="1"/>
  <c r="G17" i="11"/>
  <c r="C18" i="11" s="1"/>
  <c r="G17" i="10"/>
  <c r="C18" i="10" s="1"/>
  <c r="F24" i="9"/>
  <c r="E24" i="9" s="1"/>
  <c r="F26" i="9"/>
  <c r="H26" i="9"/>
  <c r="F20" i="11" l="1"/>
  <c r="D18" i="11"/>
  <c r="E18" i="11" s="1"/>
  <c r="G18" i="11" s="1"/>
  <c r="C19" i="11" s="1"/>
  <c r="D18" i="10"/>
  <c r="G18" i="10" s="1"/>
  <c r="C19" i="10" s="1"/>
  <c r="F16" i="9"/>
  <c r="E16" i="9" s="1"/>
  <c r="H16" i="9"/>
  <c r="I18" i="9"/>
  <c r="I30" i="9"/>
  <c r="I26" i="9"/>
  <c r="I27" i="9"/>
  <c r="I29" i="9"/>
  <c r="M30" i="9"/>
  <c r="F20" i="9"/>
  <c r="N16" i="9" l="1"/>
  <c r="M16" i="9" s="1"/>
  <c r="D19" i="11"/>
  <c r="E19" i="11" s="1"/>
  <c r="G19" i="11" s="1"/>
  <c r="C20" i="11" s="1"/>
  <c r="F21" i="11"/>
  <c r="D19" i="10"/>
  <c r="G19" i="10" s="1"/>
  <c r="C20" i="10" s="1"/>
  <c r="K29" i="9"/>
  <c r="L29" i="9" s="1"/>
  <c r="J29" i="9"/>
  <c r="J18" i="9"/>
  <c r="K18" i="9"/>
  <c r="L18" i="9" s="1"/>
  <c r="J27" i="9"/>
  <c r="K27" i="9"/>
  <c r="L27" i="9" s="1"/>
  <c r="J26" i="9"/>
  <c r="K26" i="9"/>
  <c r="L26" i="9" s="1"/>
  <c r="I31" i="9"/>
  <c r="H24" i="9"/>
  <c r="N24" i="9" s="1"/>
  <c r="M24" i="9" s="1"/>
  <c r="H20" i="9"/>
  <c r="F27" i="9"/>
  <c r="E27" i="9" s="1"/>
  <c r="F28" i="9"/>
  <c r="F29" i="9"/>
  <c r="E29" i="9" s="1"/>
  <c r="N26" i="9" l="1"/>
  <c r="E31" i="9"/>
  <c r="N20" i="9"/>
  <c r="M20" i="9" s="1"/>
  <c r="D20" i="11"/>
  <c r="E20" i="11" s="1"/>
  <c r="G20" i="11" s="1"/>
  <c r="C21" i="11" s="1"/>
  <c r="F22" i="11"/>
  <c r="D20" i="10"/>
  <c r="G20" i="10" s="1"/>
  <c r="C21" i="10" s="1"/>
  <c r="M26" i="9"/>
  <c r="J31" i="9"/>
  <c r="L21" i="9"/>
  <c r="K21" i="9"/>
  <c r="L31" i="9"/>
  <c r="K31" i="9"/>
  <c r="F18" i="9"/>
  <c r="E18" i="9" s="1"/>
  <c r="H19" i="9"/>
  <c r="H18" i="9"/>
  <c r="H27" i="9"/>
  <c r="H28" i="9"/>
  <c r="H29" i="9"/>
  <c r="F19" i="9"/>
  <c r="E19" i="9" s="1"/>
  <c r="E20" i="9"/>
  <c r="F31" i="9"/>
  <c r="N19" i="9" l="1"/>
  <c r="M19" i="9" s="1"/>
  <c r="N29" i="9"/>
  <c r="M29" i="9" s="1"/>
  <c r="N28" i="9"/>
  <c r="M28" i="9" s="1"/>
  <c r="N27" i="9"/>
  <c r="M27" i="9" s="1"/>
  <c r="N18" i="9"/>
  <c r="M18" i="9" s="1"/>
  <c r="K33" i="9"/>
  <c r="K34" i="9" s="1"/>
  <c r="D21" i="11"/>
  <c r="E21" i="11" s="1"/>
  <c r="G21" i="11" s="1"/>
  <c r="C22" i="11" s="1"/>
  <c r="F23" i="11"/>
  <c r="D21" i="10"/>
  <c r="G21" i="10" s="1"/>
  <c r="C22" i="10" s="1"/>
  <c r="L33" i="9"/>
  <c r="H21" i="9"/>
  <c r="G13" i="9"/>
  <c r="G21" i="9" s="1"/>
  <c r="L34" i="9" l="1"/>
  <c r="D22" i="11"/>
  <c r="E22" i="11" s="1"/>
  <c r="G22" i="11" s="1"/>
  <c r="C23" i="11" s="1"/>
  <c r="F24" i="11"/>
  <c r="D22" i="10"/>
  <c r="G22" i="10" s="1"/>
  <c r="C23" i="10" s="1"/>
  <c r="G31" i="9"/>
  <c r="H31" i="9"/>
  <c r="D23" i="11" l="1"/>
  <c r="E23" i="11" s="1"/>
  <c r="G23" i="11" s="1"/>
  <c r="C24" i="11" s="1"/>
  <c r="F25" i="11"/>
  <c r="D23" i="10"/>
  <c r="G23" i="10" s="1"/>
  <c r="C24" i="10" s="1"/>
  <c r="M31" i="9"/>
  <c r="N31" i="9"/>
  <c r="D24" i="11" l="1"/>
  <c r="E24" i="11" s="1"/>
  <c r="G24" i="11" s="1"/>
  <c r="C25" i="11" s="1"/>
  <c r="F26" i="11"/>
  <c r="F27" i="11" s="1"/>
  <c r="F28" i="11" s="1"/>
  <c r="D24" i="10"/>
  <c r="G24" i="10" s="1"/>
  <c r="C25" i="10" s="1"/>
  <c r="E74" i="7"/>
  <c r="E73" i="7"/>
  <c r="E72" i="7"/>
  <c r="E71" i="7"/>
  <c r="E70" i="7"/>
  <c r="E69" i="7"/>
  <c r="E68" i="7"/>
  <c r="E67" i="7"/>
  <c r="E66" i="7"/>
  <c r="E65" i="7"/>
  <c r="E64" i="7"/>
  <c r="E63" i="7"/>
  <c r="E62" i="7"/>
  <c r="E61" i="7"/>
  <c r="E60" i="7"/>
  <c r="E59" i="7"/>
  <c r="E58" i="7"/>
  <c r="E57" i="7"/>
  <c r="E56" i="7"/>
  <c r="E55" i="7"/>
  <c r="E54" i="7"/>
  <c r="E53" i="7"/>
  <c r="E52" i="7"/>
  <c r="E51" i="7"/>
  <c r="E50" i="7"/>
  <c r="E49" i="7"/>
  <c r="E48" i="7"/>
  <c r="E47" i="7"/>
  <c r="E46" i="7"/>
  <c r="E45" i="7"/>
  <c r="E44" i="7"/>
  <c r="E43" i="7"/>
  <c r="E42" i="7"/>
  <c r="E41" i="7"/>
  <c r="E40" i="7"/>
  <c r="E39" i="7"/>
  <c r="E38" i="7"/>
  <c r="E37" i="7"/>
  <c r="E36" i="7"/>
  <c r="E35" i="7"/>
  <c r="E34" i="7"/>
  <c r="E33" i="7"/>
  <c r="E32" i="7"/>
  <c r="E31" i="7"/>
  <c r="E30" i="7"/>
  <c r="E29" i="7"/>
  <c r="E28" i="7"/>
  <c r="E27" i="7"/>
  <c r="E26" i="7"/>
  <c r="E25" i="7"/>
  <c r="E24" i="7"/>
  <c r="E23" i="7"/>
  <c r="E22" i="7"/>
  <c r="E21" i="7"/>
  <c r="E20" i="7"/>
  <c r="E19" i="7"/>
  <c r="E18" i="7"/>
  <c r="E17" i="7"/>
  <c r="E16" i="7"/>
  <c r="F15" i="7"/>
  <c r="J15" i="9" s="1"/>
  <c r="N15" i="9" s="1"/>
  <c r="E15" i="7"/>
  <c r="D15" i="7"/>
  <c r="C15" i="7"/>
  <c r="A15" i="7"/>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D8" i="7"/>
  <c r="D9" i="7" s="1"/>
  <c r="M15" i="9" l="1"/>
  <c r="I15" i="9"/>
  <c r="D25" i="11"/>
  <c r="E25" i="11" s="1"/>
  <c r="G25" i="11" s="1"/>
  <c r="C26" i="11" s="1"/>
  <c r="D25" i="10"/>
  <c r="G25" i="10" s="1"/>
  <c r="C26" i="10" s="1"/>
  <c r="G15" i="7"/>
  <c r="C16" i="7" s="1"/>
  <c r="D16" i="7" s="1"/>
  <c r="F16" i="7"/>
  <c r="F17" i="7" s="1"/>
  <c r="F18" i="7" s="1"/>
  <c r="F19" i="7" s="1"/>
  <c r="F20" i="7" s="1"/>
  <c r="F21" i="7" s="1"/>
  <c r="F22" i="7" s="1"/>
  <c r="F23" i="7" s="1"/>
  <c r="F24" i="7" s="1"/>
  <c r="F25" i="7" s="1"/>
  <c r="F26" i="7" s="1"/>
  <c r="F27" i="7" s="1"/>
  <c r="F28" i="7" s="1"/>
  <c r="F29" i="7" s="1"/>
  <c r="F30" i="7" s="1"/>
  <c r="F31" i="7" s="1"/>
  <c r="F32" i="7" s="1"/>
  <c r="F33" i="7" s="1"/>
  <c r="F34" i="7" s="1"/>
  <c r="F35" i="7" s="1"/>
  <c r="F36" i="7" s="1"/>
  <c r="F37" i="7" s="1"/>
  <c r="F38" i="7" s="1"/>
  <c r="F39" i="7" s="1"/>
  <c r="F40" i="7" s="1"/>
  <c r="F41" i="7" s="1"/>
  <c r="F42" i="7" s="1"/>
  <c r="F43" i="7" s="1"/>
  <c r="F44" i="7" s="1"/>
  <c r="F45" i="7" s="1"/>
  <c r="F46" i="7" s="1"/>
  <c r="F47" i="7" s="1"/>
  <c r="F48" i="7" s="1"/>
  <c r="F49" i="7" s="1"/>
  <c r="F50" i="7" s="1"/>
  <c r="F51" i="7" s="1"/>
  <c r="F52" i="7" s="1"/>
  <c r="F53" i="7" s="1"/>
  <c r="F54" i="7" s="1"/>
  <c r="F55" i="7" s="1"/>
  <c r="F56" i="7" s="1"/>
  <c r="F57" i="7" s="1"/>
  <c r="F58" i="7" s="1"/>
  <c r="F59" i="7" s="1"/>
  <c r="F60" i="7" s="1"/>
  <c r="F61" i="7" s="1"/>
  <c r="F62" i="7" s="1"/>
  <c r="F63" i="7" s="1"/>
  <c r="F64" i="7" s="1"/>
  <c r="F65" i="7" s="1"/>
  <c r="F66" i="7" s="1"/>
  <c r="F67" i="7" s="1"/>
  <c r="F68" i="7" s="1"/>
  <c r="F69" i="7" s="1"/>
  <c r="F70" i="7" s="1"/>
  <c r="F71" i="7" s="1"/>
  <c r="F72" i="7" s="1"/>
  <c r="F73" i="7" s="1"/>
  <c r="F74" i="7" s="1"/>
  <c r="D26" i="11" l="1"/>
  <c r="E26" i="11" s="1"/>
  <c r="G26" i="11" s="1"/>
  <c r="C27" i="11" s="1"/>
  <c r="D27" i="11" s="1"/>
  <c r="E27" i="11" s="1"/>
  <c r="G27" i="11" s="1"/>
  <c r="C28" i="11" s="1"/>
  <c r="D28" i="11" s="1"/>
  <c r="E28" i="11" s="1"/>
  <c r="G28" i="11" s="1"/>
  <c r="D26" i="10"/>
  <c r="G26" i="10" s="1"/>
  <c r="C27" i="10" s="1"/>
  <c r="G16" i="7"/>
  <c r="C17" i="7" s="1"/>
  <c r="G17" i="7" s="1"/>
  <c r="C18" i="7" s="1"/>
  <c r="D17" i="7" l="1"/>
  <c r="D27" i="10"/>
  <c r="G27" i="10" s="1"/>
  <c r="C28" i="10" s="1"/>
  <c r="D18" i="7"/>
  <c r="G18" i="7"/>
  <c r="C19" i="7" s="1"/>
  <c r="D28" i="10" l="1"/>
  <c r="G28" i="10" s="1"/>
  <c r="C29" i="10" s="1"/>
  <c r="G19" i="7"/>
  <c r="C20" i="7" s="1"/>
  <c r="D19" i="7"/>
  <c r="D29" i="10" l="1"/>
  <c r="G29" i="10" s="1"/>
  <c r="C30" i="10" s="1"/>
  <c r="G20" i="7"/>
  <c r="C21" i="7" s="1"/>
  <c r="D20" i="7"/>
  <c r="D30" i="10" l="1"/>
  <c r="G30" i="10" s="1"/>
  <c r="C31" i="10" s="1"/>
  <c r="G21" i="7"/>
  <c r="C22" i="7" s="1"/>
  <c r="D21" i="7"/>
  <c r="D31" i="10" l="1"/>
  <c r="G31" i="10" s="1"/>
  <c r="C32" i="10" s="1"/>
  <c r="G22" i="7"/>
  <c r="C23" i="7" s="1"/>
  <c r="D22" i="7"/>
  <c r="D32" i="10" l="1"/>
  <c r="G32" i="10" s="1"/>
  <c r="C33" i="10" s="1"/>
  <c r="G23" i="7"/>
  <c r="C24" i="7" s="1"/>
  <c r="D23" i="7"/>
  <c r="D33" i="10" l="1"/>
  <c r="G33" i="10" s="1"/>
  <c r="C34" i="10" s="1"/>
  <c r="G24" i="7"/>
  <c r="C25" i="7" s="1"/>
  <c r="D24" i="7"/>
  <c r="D34" i="10" l="1"/>
  <c r="G34" i="10" s="1"/>
  <c r="C35" i="10" s="1"/>
  <c r="G25" i="7"/>
  <c r="C26" i="7" s="1"/>
  <c r="D25" i="7"/>
  <c r="D35" i="10" l="1"/>
  <c r="G35" i="10" s="1"/>
  <c r="C36" i="10" s="1"/>
  <c r="G26" i="7"/>
  <c r="C27" i="7" s="1"/>
  <c r="D26" i="7"/>
  <c r="D36" i="10" l="1"/>
  <c r="G36" i="10" s="1"/>
  <c r="C37" i="10" s="1"/>
  <c r="G27" i="7"/>
  <c r="C28" i="7" s="1"/>
  <c r="D27" i="7"/>
  <c r="D37" i="10" l="1"/>
  <c r="G37" i="10" s="1"/>
  <c r="C38" i="10" s="1"/>
  <c r="G28" i="7"/>
  <c r="C29" i="7" s="1"/>
  <c r="D28" i="7"/>
  <c r="D38" i="10" l="1"/>
  <c r="G38" i="10" s="1"/>
  <c r="C39" i="10" s="1"/>
  <c r="G29" i="7"/>
  <c r="C30" i="7" s="1"/>
  <c r="D29" i="7"/>
  <c r="D39" i="10" l="1"/>
  <c r="G39" i="10" s="1"/>
  <c r="C40" i="10" s="1"/>
  <c r="G30" i="7"/>
  <c r="C31" i="7" s="1"/>
  <c r="D30" i="7"/>
  <c r="D40" i="10" l="1"/>
  <c r="G40" i="10" s="1"/>
  <c r="C41" i="10" s="1"/>
  <c r="G31" i="7"/>
  <c r="C32" i="7" s="1"/>
  <c r="D31" i="7"/>
  <c r="D41" i="10" l="1"/>
  <c r="G41" i="10" s="1"/>
  <c r="C42" i="10" s="1"/>
  <c r="G32" i="7"/>
  <c r="C33" i="7" s="1"/>
  <c r="D32" i="7"/>
  <c r="D42" i="10" l="1"/>
  <c r="G42" i="10" s="1"/>
  <c r="C43" i="10" s="1"/>
  <c r="G33" i="7"/>
  <c r="C34" i="7" s="1"/>
  <c r="D33" i="7"/>
  <c r="D43" i="10" l="1"/>
  <c r="G43" i="10" s="1"/>
  <c r="C44" i="10" s="1"/>
  <c r="G34" i="7"/>
  <c r="C35" i="7" s="1"/>
  <c r="D34" i="7"/>
  <c r="D44" i="10" l="1"/>
  <c r="G44" i="10" s="1"/>
  <c r="C45" i="10" s="1"/>
  <c r="G35" i="7"/>
  <c r="C36" i="7" s="1"/>
  <c r="D35" i="7"/>
  <c r="D45" i="10" l="1"/>
  <c r="G45" i="10" s="1"/>
  <c r="C46" i="10" s="1"/>
  <c r="G36" i="7"/>
  <c r="C37" i="7" s="1"/>
  <c r="D36" i="7"/>
  <c r="D46" i="10" l="1"/>
  <c r="G46" i="10" s="1"/>
  <c r="C47" i="10" s="1"/>
  <c r="G37" i="7"/>
  <c r="C38" i="7" s="1"/>
  <c r="D37" i="7"/>
  <c r="D47" i="10" l="1"/>
  <c r="G47" i="10" s="1"/>
  <c r="C48" i="10" s="1"/>
  <c r="G38" i="7"/>
  <c r="C39" i="7" s="1"/>
  <c r="D38" i="7"/>
  <c r="D48" i="10" l="1"/>
  <c r="G48" i="10" s="1"/>
  <c r="C49" i="10" s="1"/>
  <c r="G39" i="7"/>
  <c r="C40" i="7" s="1"/>
  <c r="D39" i="7"/>
  <c r="D49" i="10" l="1"/>
  <c r="G49" i="10" s="1"/>
  <c r="C50" i="10" s="1"/>
  <c r="G40" i="7"/>
  <c r="C41" i="7" s="1"/>
  <c r="D40" i="7"/>
  <c r="D50" i="10" l="1"/>
  <c r="G50" i="10" s="1"/>
  <c r="C51" i="10" s="1"/>
  <c r="G41" i="7"/>
  <c r="C42" i="7" s="1"/>
  <c r="D41" i="7"/>
  <c r="D51" i="10" l="1"/>
  <c r="G51" i="10" s="1"/>
  <c r="C52" i="10" s="1"/>
  <c r="G42" i="7"/>
  <c r="C43" i="7" s="1"/>
  <c r="D42" i="7"/>
  <c r="D52" i="10" l="1"/>
  <c r="G52" i="10" s="1"/>
  <c r="C53" i="10" s="1"/>
  <c r="G43" i="7"/>
  <c r="C44" i="7" s="1"/>
  <c r="D43" i="7"/>
  <c r="D53" i="10" l="1"/>
  <c r="G53" i="10" s="1"/>
  <c r="C54" i="10" s="1"/>
  <c r="G44" i="7"/>
  <c r="C45" i="7" s="1"/>
  <c r="D44" i="7"/>
  <c r="D54" i="10" l="1"/>
  <c r="G54" i="10" s="1"/>
  <c r="C55" i="10" s="1"/>
  <c r="G45" i="7"/>
  <c r="C46" i="7" s="1"/>
  <c r="D45" i="7"/>
  <c r="D55" i="10" l="1"/>
  <c r="G55" i="10" s="1"/>
  <c r="C56" i="10" s="1"/>
  <c r="G46" i="7"/>
  <c r="C47" i="7" s="1"/>
  <c r="D46" i="7"/>
  <c r="D56" i="10" l="1"/>
  <c r="G56" i="10" s="1"/>
  <c r="C57" i="10" s="1"/>
  <c r="G47" i="7"/>
  <c r="C48" i="7" s="1"/>
  <c r="D47" i="7"/>
  <c r="D57" i="10" l="1"/>
  <c r="G57" i="10" s="1"/>
  <c r="C58" i="10" s="1"/>
  <c r="G48" i="7"/>
  <c r="C49" i="7" s="1"/>
  <c r="D48" i="7"/>
  <c r="D58" i="10" l="1"/>
  <c r="G58" i="10" s="1"/>
  <c r="C59" i="10" s="1"/>
  <c r="G49" i="7"/>
  <c r="C50" i="7" s="1"/>
  <c r="D49" i="7"/>
  <c r="D59" i="10" l="1"/>
  <c r="G59" i="10" s="1"/>
  <c r="C60" i="10" s="1"/>
  <c r="G50" i="7"/>
  <c r="C51" i="7" s="1"/>
  <c r="D50" i="7"/>
  <c r="D60" i="10" l="1"/>
  <c r="G60" i="10" s="1"/>
  <c r="C61" i="10" s="1"/>
  <c r="G51" i="7"/>
  <c r="C52" i="7" s="1"/>
  <c r="D51" i="7"/>
  <c r="D61" i="10" l="1"/>
  <c r="G61" i="10" s="1"/>
  <c r="C62" i="10" s="1"/>
  <c r="G52" i="7"/>
  <c r="C53" i="7" s="1"/>
  <c r="D52" i="7"/>
  <c r="D62" i="10" l="1"/>
  <c r="G62" i="10" s="1"/>
  <c r="C63" i="10" s="1"/>
  <c r="G53" i="7"/>
  <c r="C54" i="7" s="1"/>
  <c r="D53" i="7"/>
  <c r="D63" i="10" l="1"/>
  <c r="G63" i="10" s="1"/>
  <c r="C64" i="10" s="1"/>
  <c r="G54" i="7"/>
  <c r="C55" i="7" s="1"/>
  <c r="D54" i="7"/>
  <c r="D64" i="10" l="1"/>
  <c r="G64" i="10" s="1"/>
  <c r="C65" i="10" s="1"/>
  <c r="G55" i="7"/>
  <c r="C56" i="7" s="1"/>
  <c r="D55" i="7"/>
  <c r="D65" i="10" l="1"/>
  <c r="G65" i="10" s="1"/>
  <c r="C66" i="10" s="1"/>
  <c r="G56" i="7"/>
  <c r="C57" i="7" s="1"/>
  <c r="D56" i="7"/>
  <c r="D66" i="10" l="1"/>
  <c r="G66" i="10" s="1"/>
  <c r="C67" i="10" s="1"/>
  <c r="G57" i="7"/>
  <c r="C58" i="7" s="1"/>
  <c r="D57" i="7"/>
  <c r="D67" i="10" l="1"/>
  <c r="G67" i="10" s="1"/>
  <c r="C68" i="10" s="1"/>
  <c r="G58" i="7"/>
  <c r="C59" i="7" s="1"/>
  <c r="D58" i="7"/>
  <c r="D68" i="10" l="1"/>
  <c r="G68" i="10" s="1"/>
  <c r="C69" i="10" s="1"/>
  <c r="G59" i="7"/>
  <c r="C60" i="7" s="1"/>
  <c r="D59" i="7"/>
  <c r="D69" i="10" l="1"/>
  <c r="G69" i="10" s="1"/>
  <c r="C70" i="10" s="1"/>
  <c r="G60" i="7"/>
  <c r="C61" i="7" s="1"/>
  <c r="D60" i="7"/>
  <c r="D70" i="10" l="1"/>
  <c r="G70" i="10" s="1"/>
  <c r="C71" i="10" s="1"/>
  <c r="G61" i="7"/>
  <c r="C62" i="7" s="1"/>
  <c r="D61" i="7"/>
  <c r="D71" i="10" l="1"/>
  <c r="G71" i="10" s="1"/>
  <c r="C72" i="10" s="1"/>
  <c r="G62" i="7"/>
  <c r="C63" i="7" s="1"/>
  <c r="D62" i="7"/>
  <c r="D72" i="10" l="1"/>
  <c r="G72" i="10" s="1"/>
  <c r="C73" i="10" s="1"/>
  <c r="G63" i="7"/>
  <c r="C64" i="7" s="1"/>
  <c r="D63" i="7"/>
  <c r="D73" i="10" l="1"/>
  <c r="G73" i="10" s="1"/>
  <c r="C74" i="10" s="1"/>
  <c r="G64" i="7"/>
  <c r="C65" i="7" s="1"/>
  <c r="D64" i="7"/>
  <c r="D74" i="10" l="1"/>
  <c r="G74" i="10" s="1"/>
  <c r="C75" i="10" s="1"/>
  <c r="G65" i="7"/>
  <c r="C66" i="7" s="1"/>
  <c r="D65" i="7"/>
  <c r="D75" i="10" l="1"/>
  <c r="G75" i="10" s="1"/>
  <c r="C76" i="10" s="1"/>
  <c r="G66" i="7"/>
  <c r="C67" i="7" s="1"/>
  <c r="D66" i="7"/>
  <c r="D76" i="10" l="1"/>
  <c r="G76" i="10" s="1"/>
  <c r="C77" i="10" s="1"/>
  <c r="G67" i="7"/>
  <c r="C68" i="7" s="1"/>
  <c r="D67" i="7"/>
  <c r="D77" i="10" l="1"/>
  <c r="G77" i="10" s="1"/>
  <c r="C78" i="10" s="1"/>
  <c r="G68" i="7"/>
  <c r="C69" i="7" s="1"/>
  <c r="D68" i="7"/>
  <c r="D78" i="10" l="1"/>
  <c r="G78" i="10" s="1"/>
  <c r="C79" i="10" s="1"/>
  <c r="G69" i="7"/>
  <c r="C70" i="7" s="1"/>
  <c r="D69" i="7"/>
  <c r="D79" i="10" l="1"/>
  <c r="G79" i="10" s="1"/>
  <c r="C80" i="10" s="1"/>
  <c r="G70" i="7"/>
  <c r="C71" i="7" s="1"/>
  <c r="D70" i="7"/>
  <c r="D80" i="10" l="1"/>
  <c r="G80" i="10" s="1"/>
  <c r="C81" i="10" s="1"/>
  <c r="G71" i="7"/>
  <c r="C72" i="7" s="1"/>
  <c r="D71" i="7"/>
  <c r="D81" i="10" l="1"/>
  <c r="G81" i="10" s="1"/>
  <c r="C82" i="10" s="1"/>
  <c r="G72" i="7"/>
  <c r="C73" i="7" s="1"/>
  <c r="D72" i="7"/>
  <c r="D82" i="10" l="1"/>
  <c r="G82" i="10" s="1"/>
  <c r="C83" i="10" s="1"/>
  <c r="G73" i="7"/>
  <c r="C74" i="7" s="1"/>
  <c r="D73" i="7"/>
  <c r="D83" i="10" l="1"/>
  <c r="G83" i="10" s="1"/>
  <c r="C84" i="10" s="1"/>
  <c r="G74" i="7"/>
  <c r="D74" i="7"/>
  <c r="D84" i="10" l="1"/>
  <c r="G84" i="10" s="1"/>
  <c r="C85" i="10" s="1"/>
  <c r="E73" i="6"/>
  <c r="E74" i="6"/>
  <c r="D85" i="10" l="1"/>
  <c r="G85" i="10" s="1"/>
  <c r="C86" i="10" s="1"/>
  <c r="D15" i="6"/>
  <c r="E15" i="6"/>
  <c r="E16" i="6"/>
  <c r="E72" i="6"/>
  <c r="E71" i="6"/>
  <c r="E70" i="6"/>
  <c r="E69" i="6"/>
  <c r="E68" i="6"/>
  <c r="E67" i="6"/>
  <c r="E66" i="6"/>
  <c r="E65" i="6"/>
  <c r="E64" i="6"/>
  <c r="E63" i="6"/>
  <c r="E62" i="6"/>
  <c r="E61" i="6"/>
  <c r="E60" i="6"/>
  <c r="E59" i="6"/>
  <c r="E58" i="6"/>
  <c r="E57" i="6"/>
  <c r="E56" i="6"/>
  <c r="E55" i="6"/>
  <c r="E54" i="6"/>
  <c r="E53" i="6"/>
  <c r="E52" i="6"/>
  <c r="E51" i="6"/>
  <c r="E50" i="6"/>
  <c r="E49" i="6"/>
  <c r="E48" i="6"/>
  <c r="E47" i="6"/>
  <c r="E46" i="6"/>
  <c r="E45" i="6"/>
  <c r="E44" i="6"/>
  <c r="E43" i="6"/>
  <c r="E42" i="6"/>
  <c r="E41" i="6"/>
  <c r="E40" i="6"/>
  <c r="E39" i="6"/>
  <c r="E38" i="6"/>
  <c r="E37" i="6"/>
  <c r="E36" i="6"/>
  <c r="E35" i="6"/>
  <c r="E34" i="6"/>
  <c r="E33" i="6"/>
  <c r="E32" i="6"/>
  <c r="E31" i="6"/>
  <c r="E30" i="6"/>
  <c r="E29" i="6"/>
  <c r="E28" i="6"/>
  <c r="E27" i="6"/>
  <c r="E26" i="6"/>
  <c r="E25" i="6"/>
  <c r="E24" i="6"/>
  <c r="E23" i="6"/>
  <c r="E22" i="6"/>
  <c r="E21" i="6"/>
  <c r="E20" i="6"/>
  <c r="E19" i="6"/>
  <c r="E18" i="6"/>
  <c r="E17" i="6"/>
  <c r="F15" i="6"/>
  <c r="J14" i="9" s="1"/>
  <c r="N14" i="9" s="1"/>
  <c r="C15" i="6"/>
  <c r="A15" i="6"/>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5" i="6" s="1"/>
  <c r="A66" i="6" s="1"/>
  <c r="A67" i="6" s="1"/>
  <c r="A68" i="6" s="1"/>
  <c r="A69" i="6" s="1"/>
  <c r="A70" i="6" s="1"/>
  <c r="A71" i="6" s="1"/>
  <c r="A72" i="6" s="1"/>
  <c r="A73" i="6" s="1"/>
  <c r="A74" i="6" s="1"/>
  <c r="D8" i="6"/>
  <c r="D9" i="6" s="1"/>
  <c r="M6" i="5"/>
  <c r="D8" i="5"/>
  <c r="A17" i="5"/>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I14" i="9" l="1"/>
  <c r="D86" i="10"/>
  <c r="G86" i="10" s="1"/>
  <c r="C87" i="10" s="1"/>
  <c r="G15" i="6"/>
  <c r="C16" i="6" s="1"/>
  <c r="G16" i="6" s="1"/>
  <c r="C17" i="6" s="1"/>
  <c r="F16" i="6"/>
  <c r="F17" i="6" s="1"/>
  <c r="F18" i="6" s="1"/>
  <c r="F19" i="6" s="1"/>
  <c r="F20" i="6" s="1"/>
  <c r="F21" i="6" s="1"/>
  <c r="F22" i="6" s="1"/>
  <c r="F23" i="6" s="1"/>
  <c r="F24" i="6" s="1"/>
  <c r="F25" i="6" s="1"/>
  <c r="F26" i="6" s="1"/>
  <c r="F27" i="6" s="1"/>
  <c r="F28" i="6" s="1"/>
  <c r="F29" i="6" s="1"/>
  <c r="F30" i="6" s="1"/>
  <c r="F31" i="6" s="1"/>
  <c r="F32" i="6" s="1"/>
  <c r="F33" i="6" s="1"/>
  <c r="F34" i="6" s="1"/>
  <c r="F35" i="6" s="1"/>
  <c r="F36" i="6" s="1"/>
  <c r="F37" i="6" s="1"/>
  <c r="F38" i="6" s="1"/>
  <c r="F39" i="6" s="1"/>
  <c r="F40" i="6" s="1"/>
  <c r="F41" i="6" s="1"/>
  <c r="F42" i="6" s="1"/>
  <c r="F43" i="6" s="1"/>
  <c r="F44" i="6" s="1"/>
  <c r="F45" i="6" s="1"/>
  <c r="F46" i="6" s="1"/>
  <c r="F47" i="6" s="1"/>
  <c r="F48" i="6" s="1"/>
  <c r="F49" i="6" s="1"/>
  <c r="F50" i="6" s="1"/>
  <c r="F51" i="6" s="1"/>
  <c r="F52" i="6" s="1"/>
  <c r="F53" i="6" s="1"/>
  <c r="F54" i="6" s="1"/>
  <c r="F55" i="6" s="1"/>
  <c r="F56" i="6" s="1"/>
  <c r="F57" i="6" s="1"/>
  <c r="F58" i="6" s="1"/>
  <c r="F59" i="6" s="1"/>
  <c r="F60" i="6" s="1"/>
  <c r="F61" i="6" s="1"/>
  <c r="F62" i="6" s="1"/>
  <c r="F63" i="6" s="1"/>
  <c r="F64" i="6" s="1"/>
  <c r="F65" i="6" s="1"/>
  <c r="F66" i="6" s="1"/>
  <c r="F67" i="6" s="1"/>
  <c r="F68" i="6" s="1"/>
  <c r="F69" i="6" s="1"/>
  <c r="F70" i="6" s="1"/>
  <c r="F71" i="6" s="1"/>
  <c r="F72" i="6" s="1"/>
  <c r="F73" i="6" s="1"/>
  <c r="F74" i="6" s="1"/>
  <c r="D16" i="6"/>
  <c r="M5" i="5"/>
  <c r="M8" i="5"/>
  <c r="M7" i="5"/>
  <c r="M4" i="5"/>
  <c r="E10" i="5" s="1"/>
  <c r="M14" i="9" l="1"/>
  <c r="D87" i="10"/>
  <c r="G87" i="10" s="1"/>
  <c r="C88" i="10" s="1"/>
  <c r="E12" i="5"/>
  <c r="G17" i="6"/>
  <c r="C18" i="6" s="1"/>
  <c r="D17" i="6"/>
  <c r="E11" i="5"/>
  <c r="D88" i="10" l="1"/>
  <c r="G88" i="10" s="1"/>
  <c r="C89" i="10" s="1"/>
  <c r="D17" i="5"/>
  <c r="D18" i="6"/>
  <c r="G18" i="6"/>
  <c r="C19" i="6" s="1"/>
  <c r="C17" i="5"/>
  <c r="E17" i="5"/>
  <c r="G17" i="5" s="1"/>
  <c r="C18" i="5" s="1"/>
  <c r="D18" i="5" s="1"/>
  <c r="F17" i="5"/>
  <c r="J13" i="9" s="1"/>
  <c r="I13" i="9" l="1"/>
  <c r="I21" i="9" s="1"/>
  <c r="I33" i="9" s="1"/>
  <c r="I34" i="9" s="1"/>
  <c r="J21" i="9"/>
  <c r="J33" i="9" s="1"/>
  <c r="J36" i="9" s="1"/>
  <c r="D89" i="10"/>
  <c r="G89" i="10" s="1"/>
  <c r="C90" i="10" s="1"/>
  <c r="F21" i="9"/>
  <c r="E21" i="9"/>
  <c r="D19" i="6"/>
  <c r="G19" i="6"/>
  <c r="C20" i="6" s="1"/>
  <c r="F18" i="5"/>
  <c r="F19" i="5" s="1"/>
  <c r="F20" i="5" s="1"/>
  <c r="F21" i="5" s="1"/>
  <c r="J34" i="9" l="1"/>
  <c r="M13" i="9"/>
  <c r="M21" i="9" s="1"/>
  <c r="M33" i="9" s="1"/>
  <c r="N21" i="9"/>
  <c r="N33" i="9" s="1"/>
  <c r="N36" i="9" s="1"/>
  <c r="D90" i="10"/>
  <c r="G90" i="10" s="1"/>
  <c r="C91" i="10" s="1"/>
  <c r="G20" i="6"/>
  <c r="C21" i="6" s="1"/>
  <c r="D20" i="6"/>
  <c r="E18" i="5"/>
  <c r="G18" i="5" s="1"/>
  <c r="C19" i="5" s="1"/>
  <c r="D19" i="5" s="1"/>
  <c r="E19" i="5" s="1"/>
  <c r="G19" i="5" s="1"/>
  <c r="C20" i="5" s="1"/>
  <c r="D20" i="5" s="1"/>
  <c r="E20" i="5" s="1"/>
  <c r="G20" i="5" s="1"/>
  <c r="C21" i="5" s="1"/>
  <c r="D21" i="5" s="1"/>
  <c r="E21" i="5" s="1"/>
  <c r="G21" i="5" s="1"/>
  <c r="C22" i="5" s="1"/>
  <c r="F22" i="5"/>
  <c r="N34" i="9" l="1"/>
  <c r="D91" i="10"/>
  <c r="G91" i="10" s="1"/>
  <c r="C92" i="10" s="1"/>
  <c r="G21" i="6"/>
  <c r="C22" i="6" s="1"/>
  <c r="D21" i="6"/>
  <c r="D22" i="5"/>
  <c r="E22" i="5" s="1"/>
  <c r="G22" i="5" s="1"/>
  <c r="C23" i="5" s="1"/>
  <c r="F23" i="5"/>
  <c r="D92" i="10" l="1"/>
  <c r="G92" i="10" s="1"/>
  <c r="C93" i="10" s="1"/>
  <c r="G22" i="6"/>
  <c r="C23" i="6" s="1"/>
  <c r="D22" i="6"/>
  <c r="D23" i="5"/>
  <c r="E23" i="5" s="1"/>
  <c r="G23" i="5" s="1"/>
  <c r="C24" i="5" s="1"/>
  <c r="F24" i="5"/>
  <c r="D93" i="10" l="1"/>
  <c r="G93" i="10" s="1"/>
  <c r="C94" i="10" s="1"/>
  <c r="D23" i="6"/>
  <c r="G23" i="6"/>
  <c r="C24" i="6" s="1"/>
  <c r="D24" i="5"/>
  <c r="E24" i="5" s="1"/>
  <c r="G24" i="5" s="1"/>
  <c r="C25" i="5" s="1"/>
  <c r="F25" i="5"/>
  <c r="D94" i="10" l="1"/>
  <c r="G94" i="10" s="1"/>
  <c r="C95" i="10" s="1"/>
  <c r="D24" i="6"/>
  <c r="G24" i="6"/>
  <c r="C25" i="6" s="1"/>
  <c r="D25" i="5"/>
  <c r="E25" i="5" s="1"/>
  <c r="G25" i="5" s="1"/>
  <c r="C26" i="5" s="1"/>
  <c r="F26" i="5"/>
  <c r="D95" i="10" l="1"/>
  <c r="G95" i="10" s="1"/>
  <c r="C96" i="10" s="1"/>
  <c r="G25" i="6"/>
  <c r="C26" i="6" s="1"/>
  <c r="D25" i="6"/>
  <c r="D26" i="5"/>
  <c r="E26" i="5" s="1"/>
  <c r="G26" i="5" s="1"/>
  <c r="C27" i="5" s="1"/>
  <c r="F27" i="5"/>
  <c r="D96" i="10" l="1"/>
  <c r="G96" i="10" s="1"/>
  <c r="C97" i="10" s="1"/>
  <c r="D26" i="6"/>
  <c r="G26" i="6"/>
  <c r="C27" i="6" s="1"/>
  <c r="D27" i="5"/>
  <c r="E27" i="5" s="1"/>
  <c r="G27" i="5" s="1"/>
  <c r="C28" i="5" s="1"/>
  <c r="F28" i="5"/>
  <c r="D97" i="10" l="1"/>
  <c r="G97" i="10" s="1"/>
  <c r="C98" i="10" s="1"/>
  <c r="G27" i="6"/>
  <c r="C28" i="6" s="1"/>
  <c r="D27" i="6"/>
  <c r="D28" i="5"/>
  <c r="E28" i="5" s="1"/>
  <c r="G28" i="5" s="1"/>
  <c r="C29" i="5" s="1"/>
  <c r="F29" i="5"/>
  <c r="D98" i="10" l="1"/>
  <c r="G98" i="10" s="1"/>
  <c r="C99" i="10" s="1"/>
  <c r="D28" i="6"/>
  <c r="G28" i="6"/>
  <c r="C29" i="6" s="1"/>
  <c r="D29" i="5"/>
  <c r="E29" i="5" s="1"/>
  <c r="G29" i="5" s="1"/>
  <c r="C30" i="5" s="1"/>
  <c r="F30" i="5"/>
  <c r="D99" i="10" l="1"/>
  <c r="G99" i="10" s="1"/>
  <c r="C100" i="10" s="1"/>
  <c r="G29" i="6"/>
  <c r="C30" i="6" s="1"/>
  <c r="D29" i="6"/>
  <c r="D30" i="5"/>
  <c r="E30" i="5" s="1"/>
  <c r="G30" i="5" s="1"/>
  <c r="C31" i="5" s="1"/>
  <c r="F31" i="5"/>
  <c r="D100" i="10" l="1"/>
  <c r="G100" i="10" s="1"/>
  <c r="C101" i="10" s="1"/>
  <c r="D30" i="6"/>
  <c r="G30" i="6"/>
  <c r="C31" i="6" s="1"/>
  <c r="D31" i="5"/>
  <c r="E31" i="5" s="1"/>
  <c r="G31" i="5" s="1"/>
  <c r="C32" i="5" s="1"/>
  <c r="F32" i="5"/>
  <c r="D101" i="10" l="1"/>
  <c r="G101" i="10" s="1"/>
  <c r="C102" i="10" s="1"/>
  <c r="D102" i="10" s="1"/>
  <c r="G102" i="10" s="1"/>
  <c r="C103" i="10" s="1"/>
  <c r="D103" i="10" s="1"/>
  <c r="G103" i="10" s="1"/>
  <c r="C104" i="10" s="1"/>
  <c r="D104" i="10" s="1"/>
  <c r="G104" i="10" s="1"/>
  <c r="C105" i="10" s="1"/>
  <c r="D105" i="10" s="1"/>
  <c r="G105" i="10" s="1"/>
  <c r="C106" i="10" s="1"/>
  <c r="D106" i="10" s="1"/>
  <c r="G106" i="10" s="1"/>
  <c r="C107" i="10" s="1"/>
  <c r="D107" i="10" s="1"/>
  <c r="G107" i="10" s="1"/>
  <c r="D31" i="6"/>
  <c r="G31" i="6"/>
  <c r="C32" i="6" s="1"/>
  <c r="D32" i="5"/>
  <c r="E32" i="5" s="1"/>
  <c r="G32" i="5" s="1"/>
  <c r="C33" i="5" s="1"/>
  <c r="F33" i="5"/>
  <c r="D32" i="6" l="1"/>
  <c r="G32" i="6"/>
  <c r="C33" i="6" s="1"/>
  <c r="D33" i="5"/>
  <c r="E33" i="5" s="1"/>
  <c r="G33" i="5" s="1"/>
  <c r="C34" i="5" s="1"/>
  <c r="F34" i="5"/>
  <c r="G33" i="6" l="1"/>
  <c r="C34" i="6" s="1"/>
  <c r="D33" i="6"/>
  <c r="D34" i="5"/>
  <c r="E34" i="5" s="1"/>
  <c r="G34" i="5" s="1"/>
  <c r="C35" i="5" s="1"/>
  <c r="F35" i="5"/>
  <c r="D34" i="6" l="1"/>
  <c r="G34" i="6"/>
  <c r="C35" i="6" s="1"/>
  <c r="D35" i="5"/>
  <c r="E35" i="5" s="1"/>
  <c r="G35" i="5" s="1"/>
  <c r="C36" i="5" s="1"/>
  <c r="F36" i="5"/>
  <c r="G35" i="6" l="1"/>
  <c r="C36" i="6" s="1"/>
  <c r="D35" i="6"/>
  <c r="D36" i="5"/>
  <c r="E36" i="5" s="1"/>
  <c r="G36" i="5" s="1"/>
  <c r="C37" i="5" s="1"/>
  <c r="F37" i="5"/>
  <c r="G36" i="6" l="1"/>
  <c r="C37" i="6" s="1"/>
  <c r="D36" i="6"/>
  <c r="D37" i="5"/>
  <c r="E37" i="5" s="1"/>
  <c r="G37" i="5" s="1"/>
  <c r="C38" i="5" s="1"/>
  <c r="F38" i="5"/>
  <c r="G37" i="6" l="1"/>
  <c r="C38" i="6" s="1"/>
  <c r="D37" i="6"/>
  <c r="D38" i="5"/>
  <c r="E38" i="5" s="1"/>
  <c r="G38" i="5" s="1"/>
  <c r="C39" i="5" s="1"/>
  <c r="F39" i="5"/>
  <c r="D38" i="6" l="1"/>
  <c r="G38" i="6"/>
  <c r="C39" i="6" s="1"/>
  <c r="D39" i="5"/>
  <c r="E39" i="5" s="1"/>
  <c r="G39" i="5" s="1"/>
  <c r="C40" i="5" s="1"/>
  <c r="F40" i="5"/>
  <c r="G39" i="6" l="1"/>
  <c r="C40" i="6" s="1"/>
  <c r="D39" i="6"/>
  <c r="D40" i="5"/>
  <c r="E40" i="5" s="1"/>
  <c r="G40" i="5" s="1"/>
  <c r="C41" i="5" s="1"/>
  <c r="F41" i="5"/>
  <c r="G40" i="6" l="1"/>
  <c r="C41" i="6" s="1"/>
  <c r="D40" i="6"/>
  <c r="D41" i="5"/>
  <c r="E41" i="5" s="1"/>
  <c r="G41" i="5" s="1"/>
  <c r="C42" i="5" s="1"/>
  <c r="F42" i="5"/>
  <c r="D41" i="6" l="1"/>
  <c r="G41" i="6"/>
  <c r="C42" i="6" s="1"/>
  <c r="D42" i="5"/>
  <c r="E42" i="5" s="1"/>
  <c r="G42" i="5" s="1"/>
  <c r="C43" i="5" s="1"/>
  <c r="F43" i="5"/>
  <c r="D42" i="6" l="1"/>
  <c r="G42" i="6"/>
  <c r="C43" i="6" s="1"/>
  <c r="D43" i="5"/>
  <c r="E43" i="5" s="1"/>
  <c r="G43" i="5" s="1"/>
  <c r="C44" i="5" s="1"/>
  <c r="F44" i="5"/>
  <c r="G43" i="6" l="1"/>
  <c r="C44" i="6" s="1"/>
  <c r="D43" i="6"/>
  <c r="D44" i="5"/>
  <c r="E44" i="5" s="1"/>
  <c r="G44" i="5" s="1"/>
  <c r="C45" i="5" s="1"/>
  <c r="F45" i="5"/>
  <c r="G44" i="6" l="1"/>
  <c r="C45" i="6" s="1"/>
  <c r="D44" i="6"/>
  <c r="D45" i="5"/>
  <c r="E45" i="5" s="1"/>
  <c r="G45" i="5" s="1"/>
  <c r="C46" i="5" s="1"/>
  <c r="F46" i="5"/>
  <c r="G45" i="6" l="1"/>
  <c r="C46" i="6" s="1"/>
  <c r="D45" i="6"/>
  <c r="D46" i="5"/>
  <c r="E46" i="5" s="1"/>
  <c r="G46" i="5" s="1"/>
  <c r="C47" i="5" s="1"/>
  <c r="F47" i="5"/>
  <c r="G46" i="6" l="1"/>
  <c r="C47" i="6" s="1"/>
  <c r="D46" i="6"/>
  <c r="D47" i="5"/>
  <c r="E47" i="5" s="1"/>
  <c r="G47" i="5" s="1"/>
  <c r="C48" i="5" s="1"/>
  <c r="F48" i="5"/>
  <c r="D47" i="6" l="1"/>
  <c r="G47" i="6"/>
  <c r="C48" i="6" s="1"/>
  <c r="D48" i="5"/>
  <c r="E48" i="5" s="1"/>
  <c r="G48" i="5" s="1"/>
  <c r="C49" i="5" s="1"/>
  <c r="F49" i="5"/>
  <c r="G48" i="6" l="1"/>
  <c r="C49" i="6" s="1"/>
  <c r="D48" i="6"/>
  <c r="D49" i="5"/>
  <c r="E49" i="5" s="1"/>
  <c r="G49" i="5" s="1"/>
  <c r="C50" i="5" s="1"/>
  <c r="F50" i="5"/>
  <c r="G49" i="6" l="1"/>
  <c r="C50" i="6" s="1"/>
  <c r="D49" i="6"/>
  <c r="D50" i="5"/>
  <c r="E50" i="5" s="1"/>
  <c r="G50" i="5" s="1"/>
  <c r="C51" i="5" s="1"/>
  <c r="F51" i="5"/>
  <c r="D50" i="6" l="1"/>
  <c r="G50" i="6"/>
  <c r="C51" i="6" s="1"/>
  <c r="D51" i="5"/>
  <c r="E51" i="5" s="1"/>
  <c r="G51" i="5" s="1"/>
  <c r="C52" i="5" s="1"/>
  <c r="F52" i="5"/>
  <c r="D51" i="6" l="1"/>
  <c r="G51" i="6"/>
  <c r="C52" i="6" s="1"/>
  <c r="D52" i="5"/>
  <c r="E52" i="5" s="1"/>
  <c r="G52" i="5" s="1"/>
  <c r="C53" i="5" s="1"/>
  <c r="F53" i="5"/>
  <c r="G52" i="6" l="1"/>
  <c r="C53" i="6" s="1"/>
  <c r="D52" i="6"/>
  <c r="D53" i="5"/>
  <c r="E53" i="5" s="1"/>
  <c r="G53" i="5" s="1"/>
  <c r="C54" i="5" s="1"/>
  <c r="F54" i="5"/>
  <c r="D53" i="6" l="1"/>
  <c r="G53" i="6"/>
  <c r="C54" i="6" s="1"/>
  <c r="D54" i="5"/>
  <c r="E54" i="5" s="1"/>
  <c r="G54" i="5" s="1"/>
  <c r="C55" i="5" s="1"/>
  <c r="F55" i="5"/>
  <c r="G54" i="6" l="1"/>
  <c r="C55" i="6" s="1"/>
  <c r="D54" i="6"/>
  <c r="D55" i="5"/>
  <c r="E55" i="5" s="1"/>
  <c r="G55" i="5" s="1"/>
  <c r="C56" i="5" s="1"/>
  <c r="F56" i="5"/>
  <c r="D55" i="6" l="1"/>
  <c r="G55" i="6"/>
  <c r="C56" i="6" s="1"/>
  <c r="D56" i="5"/>
  <c r="E56" i="5" s="1"/>
  <c r="G56" i="5" s="1"/>
  <c r="C57" i="5" s="1"/>
  <c r="F57" i="5"/>
  <c r="D56" i="6" l="1"/>
  <c r="G56" i="6"/>
  <c r="C57" i="6" s="1"/>
  <c r="D57" i="5"/>
  <c r="E57" i="5" s="1"/>
  <c r="G57" i="5" s="1"/>
  <c r="C58" i="5" s="1"/>
  <c r="F58" i="5"/>
  <c r="D57" i="6" l="1"/>
  <c r="G57" i="6"/>
  <c r="C58" i="6" s="1"/>
  <c r="D58" i="5"/>
  <c r="E58" i="5" s="1"/>
  <c r="G58" i="5" s="1"/>
  <c r="C59" i="5" s="1"/>
  <c r="F59" i="5"/>
  <c r="G58" i="6" l="1"/>
  <c r="C59" i="6" s="1"/>
  <c r="D58" i="6"/>
  <c r="D59" i="5"/>
  <c r="E59" i="5" s="1"/>
  <c r="G59" i="5" s="1"/>
  <c r="C60" i="5" s="1"/>
  <c r="F60" i="5"/>
  <c r="D59" i="6" l="1"/>
  <c r="G59" i="6"/>
  <c r="C60" i="6" s="1"/>
  <c r="D60" i="5"/>
  <c r="E60" i="5" s="1"/>
  <c r="G60" i="5" s="1"/>
  <c r="C61" i="5" s="1"/>
  <c r="F61" i="5"/>
  <c r="D60" i="6" l="1"/>
  <c r="G60" i="6"/>
  <c r="C61" i="6" s="1"/>
  <c r="D61" i="5"/>
  <c r="E61" i="5" s="1"/>
  <c r="G61" i="5" s="1"/>
  <c r="C62" i="5" s="1"/>
  <c r="F62" i="5"/>
  <c r="D61" i="6" l="1"/>
  <c r="G61" i="6"/>
  <c r="C62" i="6" s="1"/>
  <c r="D62" i="5"/>
  <c r="E62" i="5" s="1"/>
  <c r="G62" i="5" s="1"/>
  <c r="C63" i="5" s="1"/>
  <c r="F63" i="5"/>
  <c r="D62" i="6" l="1"/>
  <c r="G62" i="6"/>
  <c r="C63" i="6" s="1"/>
  <c r="D63" i="5"/>
  <c r="E63" i="5" s="1"/>
  <c r="G63" i="5" s="1"/>
  <c r="C64" i="5" s="1"/>
  <c r="F64" i="5"/>
  <c r="G63" i="6" l="1"/>
  <c r="C64" i="6" s="1"/>
  <c r="D63" i="6"/>
  <c r="D64" i="5"/>
  <c r="E64" i="5" s="1"/>
  <c r="G64" i="5" s="1"/>
  <c r="C65" i="5" s="1"/>
  <c r="F65" i="5"/>
  <c r="G64" i="6" l="1"/>
  <c r="C65" i="6" s="1"/>
  <c r="D64" i="6"/>
  <c r="D65" i="5"/>
  <c r="E65" i="5" s="1"/>
  <c r="G65" i="5" s="1"/>
  <c r="C66" i="5" s="1"/>
  <c r="F66" i="5"/>
  <c r="G65" i="6" l="1"/>
  <c r="C66" i="6" s="1"/>
  <c r="D65" i="6"/>
  <c r="D66" i="5"/>
  <c r="E66" i="5" s="1"/>
  <c r="G66" i="5" s="1"/>
  <c r="C67" i="5" s="1"/>
  <c r="F67" i="5"/>
  <c r="D66" i="6" l="1"/>
  <c r="G66" i="6"/>
  <c r="C67" i="6" s="1"/>
  <c r="D67" i="5"/>
  <c r="E67" i="5" s="1"/>
  <c r="G67" i="5" s="1"/>
  <c r="C68" i="5" s="1"/>
  <c r="F68" i="5"/>
  <c r="G67" i="6" l="1"/>
  <c r="C68" i="6" s="1"/>
  <c r="D67" i="6"/>
  <c r="D68" i="5"/>
  <c r="E68" i="5" s="1"/>
  <c r="G68" i="5" s="1"/>
  <c r="C69" i="5" s="1"/>
  <c r="F69" i="5"/>
  <c r="D68" i="6" l="1"/>
  <c r="G68" i="6"/>
  <c r="C69" i="6" s="1"/>
  <c r="D69" i="5"/>
  <c r="E69" i="5" s="1"/>
  <c r="G69" i="5" s="1"/>
  <c r="C70" i="5" s="1"/>
  <c r="F70" i="5"/>
  <c r="D69" i="6" l="1"/>
  <c r="G69" i="6"/>
  <c r="C70" i="6" s="1"/>
  <c r="D70" i="5"/>
  <c r="E70" i="5" s="1"/>
  <c r="G70" i="5" s="1"/>
  <c r="C71" i="5" s="1"/>
  <c r="F71" i="5"/>
  <c r="D70" i="6" l="1"/>
  <c r="G70" i="6"/>
  <c r="C71" i="6" s="1"/>
  <c r="D71" i="5"/>
  <c r="E71" i="5" s="1"/>
  <c r="G71" i="5" s="1"/>
  <c r="C72" i="5" s="1"/>
  <c r="F72" i="5"/>
  <c r="G71" i="6" l="1"/>
  <c r="C72" i="6" s="1"/>
  <c r="D71" i="6"/>
  <c r="D72" i="5"/>
  <c r="E72" i="5" s="1"/>
  <c r="G72" i="5" s="1"/>
  <c r="C73" i="5" s="1"/>
  <c r="F73" i="5"/>
  <c r="D72" i="6" l="1"/>
  <c r="G72" i="6"/>
  <c r="C73" i="6" s="1"/>
  <c r="D73" i="5"/>
  <c r="E73" i="5" s="1"/>
  <c r="G73" i="5" s="1"/>
  <c r="C74" i="5" s="1"/>
  <c r="F74" i="5"/>
  <c r="D73" i="6" l="1"/>
  <c r="G73" i="6"/>
  <c r="C74" i="6" s="1"/>
  <c r="D74" i="5"/>
  <c r="E74" i="5" s="1"/>
  <c r="G74" i="5" s="1"/>
  <c r="C75" i="5" s="1"/>
  <c r="F75" i="5"/>
  <c r="G74" i="6" l="1"/>
  <c r="D74" i="6"/>
  <c r="D75" i="5"/>
  <c r="E75" i="5" s="1"/>
  <c r="G75" i="5" s="1"/>
  <c r="C76" i="5" s="1"/>
  <c r="F76" i="5"/>
  <c r="F77" i="5" s="1"/>
  <c r="F78" i="5" s="1"/>
  <c r="F79" i="5" s="1"/>
  <c r="F80" i="5" s="1"/>
  <c r="F81" i="5" s="1"/>
  <c r="F82" i="5" s="1"/>
  <c r="F83" i="5" s="1"/>
  <c r="F84" i="5" s="1"/>
  <c r="F85" i="5" s="1"/>
  <c r="F86" i="5" s="1"/>
  <c r="F87" i="5" s="1"/>
  <c r="F88" i="5" s="1"/>
  <c r="F89" i="5" s="1"/>
  <c r="F90" i="5" s="1"/>
  <c r="F91" i="5" s="1"/>
  <c r="F92" i="5" s="1"/>
  <c r="F93" i="5" s="1"/>
  <c r="F94" i="5" s="1"/>
  <c r="D76" i="5" l="1"/>
  <c r="E76" i="5" s="1"/>
  <c r="G76" i="5" s="1"/>
  <c r="C77" i="5" s="1"/>
  <c r="D77" i="5" l="1"/>
  <c r="E77" i="5" s="1"/>
  <c r="G77" i="5" s="1"/>
  <c r="C78" i="5" s="1"/>
  <c r="D78" i="5" s="1"/>
  <c r="E78" i="5" s="1"/>
  <c r="G78" i="5" s="1"/>
  <c r="C79" i="5" s="1"/>
  <c r="D79" i="5" s="1"/>
  <c r="E79" i="5" s="1"/>
  <c r="G79" i="5" s="1"/>
  <c r="C80" i="5" s="1"/>
  <c r="D80" i="5" s="1"/>
  <c r="E80" i="5" s="1"/>
  <c r="G80" i="5" s="1"/>
  <c r="C81" i="5" s="1"/>
  <c r="D81" i="5" l="1"/>
  <c r="E81" i="5" s="1"/>
  <c r="G81" i="5" s="1"/>
  <c r="C82" i="5" s="1"/>
  <c r="D82" i="5" l="1"/>
  <c r="E82" i="5" s="1"/>
  <c r="G82" i="5" s="1"/>
  <c r="C83" i="5" s="1"/>
  <c r="D83" i="5" s="1"/>
  <c r="E83" i="5" s="1"/>
  <c r="G83" i="5" s="1"/>
  <c r="C84" i="5" s="1"/>
  <c r="D84" i="5" s="1"/>
  <c r="E84" i="5" s="1"/>
  <c r="G84" i="5" s="1"/>
  <c r="C85" i="5" s="1"/>
  <c r="D85" i="5" s="1"/>
  <c r="E85" i="5" s="1"/>
  <c r="G85" i="5" s="1"/>
  <c r="C86" i="5" s="1"/>
  <c r="D86" i="5" l="1"/>
  <c r="E86" i="5" s="1"/>
  <c r="G86" i="5" s="1"/>
  <c r="C87" i="5" s="1"/>
  <c r="D87" i="5" s="1"/>
  <c r="E87" i="5" s="1"/>
  <c r="G87" i="5" s="1"/>
  <c r="C88" i="5" s="1"/>
  <c r="D88" i="5" l="1"/>
  <c r="E88" i="5" s="1"/>
  <c r="G88" i="5" s="1"/>
  <c r="C89" i="5" s="1"/>
  <c r="D89" i="5" s="1"/>
  <c r="E89" i="5" s="1"/>
  <c r="G89" i="5" s="1"/>
  <c r="C90" i="5" s="1"/>
  <c r="D90" i="5" l="1"/>
  <c r="E90" i="5" s="1"/>
  <c r="G90" i="5" s="1"/>
  <c r="C91" i="5" s="1"/>
  <c r="D91" i="5" s="1"/>
  <c r="E91" i="5" s="1"/>
  <c r="G91" i="5" s="1"/>
  <c r="C92" i="5" s="1"/>
  <c r="D92" i="5" s="1"/>
  <c r="E92" i="5" s="1"/>
  <c r="G92" i="5" s="1"/>
  <c r="C93" i="5" s="1"/>
  <c r="D93" i="5" s="1"/>
  <c r="E93" i="5" s="1"/>
  <c r="G93" i="5" s="1"/>
  <c r="C94" i="5" s="1"/>
  <c r="D94" i="5" l="1"/>
  <c r="E94" i="5" s="1"/>
  <c r="G94" i="5" s="1"/>
  <c r="E33" i="9" l="1"/>
  <c r="E34" i="9" s="1"/>
  <c r="E35" i="9" s="1"/>
  <c r="G33" i="9"/>
  <c r="G34" i="9" s="1"/>
  <c r="G35" i="9" s="1"/>
  <c r="H33" i="9" l="1"/>
  <c r="H36" i="9" s="1"/>
  <c r="F33" i="9" l="1"/>
  <c r="H34" i="9"/>
  <c r="H35" i="9" s="1"/>
  <c r="H37" i="9" s="1"/>
  <c r="F36" i="9" l="1"/>
  <c r="F34" i="9"/>
  <c r="M34" i="9"/>
  <c r="M35" i="9" s="1"/>
  <c r="K35" i="9" l="1"/>
  <c r="L35" i="9"/>
  <c r="F35" i="9"/>
  <c r="F37" i="9" s="1"/>
  <c r="I35" i="9"/>
  <c r="J35" i="9"/>
  <c r="J37" i="9" s="1"/>
  <c r="N35" i="9"/>
  <c r="N37" i="9" s="1"/>
</calcChain>
</file>

<file path=xl/sharedStrings.xml><?xml version="1.0" encoding="utf-8"?>
<sst xmlns="http://schemas.openxmlformats.org/spreadsheetml/2006/main" count="229" uniqueCount="83">
  <si>
    <t>Lisa 3 üürilepingule nr KPJ-4/2021-91</t>
  </si>
  <si>
    <t>Üür ja kõrvalteenuste tasu 17.06.2021 - 31.12.2022</t>
  </si>
  <si>
    <t>Üürnik</t>
  </si>
  <si>
    <t>Majandus- ja Kommunikasiooniministerium</t>
  </si>
  <si>
    <t>Üüripinna aadress</t>
  </si>
  <si>
    <t>Tartu mnt 85, Tallinn</t>
  </si>
  <si>
    <t>Garaaž</t>
  </si>
  <si>
    <t>Üüripind (hooned)</t>
  </si>
  <si>
    <r>
      <t>m</t>
    </r>
    <r>
      <rPr>
        <b/>
        <vertAlign val="superscript"/>
        <sz val="11"/>
        <color indexed="8"/>
        <rFont val="Times New Roman"/>
        <family val="1"/>
      </rPr>
      <t>2</t>
    </r>
  </si>
  <si>
    <t>Territoorium</t>
  </si>
  <si>
    <t>17.06.2021 - 30.06.2021</t>
  </si>
  <si>
    <t xml:space="preserve">Üüriteenused ja üür  </t>
  </si>
  <si>
    <r>
      <t>EUR/m</t>
    </r>
    <r>
      <rPr>
        <b/>
        <vertAlign val="superscript"/>
        <sz val="11"/>
        <color indexed="8"/>
        <rFont val="Times New Roman"/>
        <family val="1"/>
      </rPr>
      <t>2</t>
    </r>
  </si>
  <si>
    <t>summa kuus</t>
  </si>
  <si>
    <t xml:space="preserve">Muutmise alus </t>
  </si>
  <si>
    <t>Märkused</t>
  </si>
  <si>
    <t>Kapitalikomponent (bilansiline)</t>
  </si>
  <si>
    <t>Ei indekseerita</t>
  </si>
  <si>
    <t>Kapitalikomponent (pisiparendus lisa 6.1 alusel)</t>
  </si>
  <si>
    <t>-</t>
  </si>
  <si>
    <t>Kapitalikomponent (tavasisustus lisa 6.1 alusel)</t>
  </si>
  <si>
    <t>Remonttööd</t>
  </si>
  <si>
    <t>Remonttööd (tavasisustus lisa 6.1 alusel)</t>
  </si>
  <si>
    <t>Kinnisvara haldamine (haldusteenus)</t>
  </si>
  <si>
    <t>Tehnohooldus</t>
  </si>
  <si>
    <t>Omanikukohustused</t>
  </si>
  <si>
    <t>ÜÜR KOKKU</t>
  </si>
  <si>
    <t>Kõrvalteenused ja kõrvalteenuste tasud</t>
  </si>
  <si>
    <t>Heakord (310-360)</t>
  </si>
  <si>
    <t>Teenuse hinna muutus</t>
  </si>
  <si>
    <t>Kõrvalteenuste eest tasumine tegelike kulude alusel, esitatud kulude prognoos</t>
  </si>
  <si>
    <t>Tarbimisteenused</t>
  </si>
  <si>
    <t>Elektrienergia</t>
  </si>
  <si>
    <t>Teenuse hinna, tarbimise muutus</t>
  </si>
  <si>
    <t>Küte (soojusenergia)</t>
  </si>
  <si>
    <t>Vesi ja kanalisatsioon</t>
  </si>
  <si>
    <t>Tugiteenused (710-720, 740)</t>
  </si>
  <si>
    <t>Parkimine</t>
  </si>
  <si>
    <t>Fikseeritud tasu, muudetakse poolte kokkuleppel</t>
  </si>
  <si>
    <t>5 parkimiskohta, ühe parkimiskoha tasu kuus ilma käibemaksuta 25 eurot</t>
  </si>
  <si>
    <t>KÕRVALTEENUSTE TASUD KOKKU</t>
  </si>
  <si>
    <t>Üür ja kõrvalteenuste tasud kokku ilma käibemaksuta (kuus)</t>
  </si>
  <si>
    <t>Käibemaks</t>
  </si>
  <si>
    <t>ÜÜR JA KÕRVALTEENUSTE TASUD KOOS KÄIBEMAKSUGA (kuus)</t>
  </si>
  <si>
    <t>ÜÜR JA KÕRVALTEENUSTE TASUD KÄIBEMAKSUTA (perioodil)</t>
  </si>
  <si>
    <t>14 päeva</t>
  </si>
  <si>
    <t>ÜÜR JA KÕRVALTEENUSTE TASUD KOOS KÄIBEMAKSUGA (perioodil)</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</si>
  <si>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</si>
  <si>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Üürileandja:</t>
  </si>
  <si>
    <t>Üürnik:</t>
  </si>
  <si>
    <t>(allkirjastatud digitaalselt)</t>
  </si>
  <si>
    <t>Üüripind</t>
  </si>
  <si>
    <t>Kapitalikomponendi annuiteetmaksegraafik - Tartu mnt 85, Tallinn</t>
  </si>
  <si>
    <t>üürnik 1</t>
  </si>
  <si>
    <t>üürnik 2</t>
  </si>
  <si>
    <t>Maksete algus</t>
  </si>
  <si>
    <t>üürnik 3</t>
  </si>
  <si>
    <t>Maksete arv</t>
  </si>
  <si>
    <t>kuud</t>
  </si>
  <si>
    <t>üürnik 4</t>
  </si>
  <si>
    <t>Kinnistu jääkmaksumus</t>
  </si>
  <si>
    <t>EUR (km-ta)</t>
  </si>
  <si>
    <t>üürnik 5</t>
  </si>
  <si>
    <t>Kokku:</t>
  </si>
  <si>
    <t>Üürniku osakaal</t>
  </si>
  <si>
    <t>Kapitali algväärtus</t>
  </si>
  <si>
    <t>Kapitali lõppväärtus</t>
  </si>
  <si>
    <t>Kuupäev</t>
  </si>
  <si>
    <t>Jrk nr</t>
  </si>
  <si>
    <t>Algjääk</t>
  </si>
  <si>
    <t>Intress</t>
  </si>
  <si>
    <t>Põhiosa</t>
  </si>
  <si>
    <t>Kap.komponent</t>
  </si>
  <si>
    <t>Lõppjääk</t>
  </si>
  <si>
    <t>Lisanduv pind I korruse ruumid</t>
  </si>
  <si>
    <t>Lisanduv pind III korruse ruumid</t>
  </si>
  <si>
    <t>Üüripind kokku (garaaž + I korrus + III korrus)</t>
  </si>
  <si>
    <t>Kapitali tulumäär 2021 II pa</t>
  </si>
  <si>
    <t>01.07.2021 - 31.12.2022</t>
  </si>
  <si>
    <t xml:space="preserve"> Indekseerimine* alates 01.01.2023.a, 31.dets THI, max 3% aastas</t>
  </si>
  <si>
    <t>01.07.2022 - 31.12.2022</t>
  </si>
  <si>
    <t>Lisandub al 01.07.2022, toodud esialgne prognoossumma. Summa täpsustatakse tööde lõpliku maksumuse alusel.</t>
  </si>
  <si>
    <t>Lisandub al 01.07.2022, toodud esialgne prognoossumma. Summa täpsustatakse tööde lõpliku maksumuse alusel. Tasutakse kuni 30.06.2027.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</si>
</sst>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0">
    <numFmt numFmtId="164" formatCode="#,##0.0"/>
    <numFmt numFmtId="165" formatCode="0.0"/>
    <numFmt numFmtId="166" formatCode="0.000%"/>
    <numFmt numFmtId="167" formatCode="d&quot;.&quot;mm&quot;.&quot;yyyy"/>
    <numFmt numFmtId="168" formatCode="#,##0.00&quot; &quot;;[Red]&quot;-&quot;#,##0.00&quot; &quot;"/>
    <numFmt numFmtId="169" formatCode="0.0%"/>
    <numFmt numFmtId="170" formatCode="#,###"/>
    <numFmt numFmtId="171" formatCode="#,##0.0000"/>
    <numFmt numFmtId="172" formatCode="#,##0.00;[Red]#,##0.00"/>
    <numFmt numFmtId="173" formatCode="#,##0&quot; kuud&quot;"/>
  </numFmts>
  <fonts count="35" x14ac:knownFonts="1">
    <font>
      <sz val="11"/>
      <color theme="1"/>
      <name val="Calibri"/>
      <family val="2"/>
      <charset val="186"/>
      <scheme val="minor"/>
    </font>
    <font>
      <sz val="11"/>
      <color indexed="8"/>
      <name val="Times New Roman"/>
      <family val="1"/>
    </font>
    <font>
      <b/>
      <sz val="11"/>
      <name val="Times New Roman"/>
      <family val="1"/>
    </font>
    <font>
      <b/>
      <vertAlign val="superscript"/>
      <sz val="11"/>
      <color indexed="8"/>
      <name val="Times New Roman"/>
      <family val="1"/>
    </font>
    <font>
      <sz val="11"/>
      <name val="Calibri"/>
      <family val="2"/>
    </font>
    <font>
      <sz val="11"/>
      <color theme="1"/>
      <name val="Calibri"/>
      <family val="2"/>
      <charset val="186"/>
      <scheme val="minor"/>
    </font>
    <font>
      <sz val="11"/>
      <color rgb="FF000000"/>
      <name val="Calibri"/>
      <family val="2"/>
    </font>
    <font>
      <b/>
      <sz val="11"/>
      <color theme="1"/>
      <name val="Calibri"/>
      <family val="2"/>
      <charset val="186"/>
      <scheme val="minor"/>
    </font>
    <font>
      <sz val="11"/>
      <color theme="1"/>
      <name val="Times New Roman"/>
      <family val="1"/>
    </font>
    <font>
      <sz val="12"/>
      <color theme="1"/>
      <name val="Times New Roman"/>
      <family val="1"/>
    </font>
    <font>
      <b/>
      <sz val="11"/>
      <color theme="1"/>
      <name val="Times New Roman"/>
      <family val="1"/>
    </font>
    <font>
      <b/>
      <sz val="11"/>
      <color rgb="FFFF0000"/>
      <name val="Times New Roman"/>
      <family val="1"/>
    </font>
    <font>
      <sz val="11"/>
      <color theme="1"/>
      <name val="Times New Roman"/>
      <family val="1"/>
      <charset val="186"/>
    </font>
    <font>
      <i/>
      <sz val="11"/>
      <color theme="1"/>
      <name val="Times New Roman"/>
      <family val="1"/>
    </font>
    <font>
      <sz val="10"/>
      <color theme="1"/>
      <name val="Times New Roman"/>
      <family val="1"/>
    </font>
    <font>
      <b/>
      <sz val="11"/>
      <color rgb="FF000000"/>
      <name val="Calibri"/>
      <family val="2"/>
    </font>
    <font>
      <b/>
      <sz val="16"/>
      <color rgb="FF000000"/>
      <name val="Calibri"/>
      <family val="2"/>
    </font>
    <font>
      <sz val="11"/>
      <color rgb="FF1F497D"/>
      <name val="Calibri"/>
      <family val="2"/>
    </font>
    <font>
      <b/>
      <i/>
      <sz val="11"/>
      <color rgb="FF000000"/>
      <name val="Calibri"/>
      <family val="2"/>
    </font>
    <font>
      <i/>
      <sz val="9"/>
      <color rgb="FF000000"/>
      <name val="Calibri"/>
      <family val="2"/>
    </font>
    <font>
      <sz val="11"/>
      <color theme="1"/>
      <name val="Calibri"/>
      <family val="2"/>
      <scheme val="minor"/>
    </font>
    <font>
      <i/>
      <sz val="12"/>
      <color theme="1"/>
      <name val="Times New Roman"/>
      <family val="1"/>
      <charset val="186"/>
    </font>
    <font>
      <sz val="11"/>
      <color theme="0" tint="-0.499984740745262"/>
      <name val="Times New Roman"/>
      <family val="1"/>
    </font>
    <font>
      <b/>
      <sz val="11"/>
      <color theme="0" tint="-0.499984740745262"/>
      <name val="Times New Roman"/>
      <family val="1"/>
    </font>
    <font>
      <i/>
      <sz val="10"/>
      <color theme="1"/>
      <name val="Times New Roman"/>
      <family val="1"/>
      <charset val="186"/>
    </font>
    <font>
      <b/>
      <sz val="14"/>
      <name val="Calibri"/>
      <family val="2"/>
    </font>
    <font>
      <sz val="11"/>
      <name val="Calibri"/>
      <family val="2"/>
      <scheme val="minor"/>
    </font>
    <font>
      <b/>
      <sz val="11"/>
      <name val="Calibri"/>
      <family val="2"/>
      <scheme val="minor"/>
    </font>
    <font>
      <b/>
      <i/>
      <sz val="11"/>
      <name val="Calibri"/>
      <family val="2"/>
    </font>
    <font>
      <i/>
      <sz val="9"/>
      <name val="Calibri"/>
      <family val="2"/>
    </font>
    <font>
      <sz val="11"/>
      <name val="Times New Roman"/>
      <family val="1"/>
    </font>
    <font>
      <b/>
      <sz val="14"/>
      <name val="Times New Roman"/>
      <family val="1"/>
      <charset val="186"/>
    </font>
    <font>
      <b/>
      <sz val="11"/>
      <name val="Times New Roman"/>
      <family val="1"/>
      <charset val="186"/>
    </font>
    <font>
      <b/>
      <sz val="11"/>
      <color theme="1"/>
      <name val="Times New Roman"/>
      <family val="1"/>
      <charset val="186"/>
    </font>
    <font>
      <i/>
      <sz val="11"/>
      <color theme="1"/>
      <name val="Times New Roman"/>
      <family val="1"/>
      <charset val="186"/>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bgColor rgb="FFFFFFFF"/>
      </patternFill>
    </fill>
    <fill>
      <patternFill patternType="solid">
        <fgColor theme="0"/>
        <bgColor rgb="FFF2F2F2"/>
      </patternFill>
    </fill>
    <fill>
      <patternFill patternType="solid">
        <fgColor theme="7" tint="0.79998168889431442"/>
        <bgColor indexed="64"/>
      </patternFill>
    </fill>
    <fill>
      <patternFill patternType="solid">
        <fgColor theme="8" tint="0.79998168889431442"/>
        <bgColor indexed="64"/>
      </patternFill>
    </fill>
    <fill>
      <patternFill patternType="solid">
        <fgColor rgb="FFFFFFFF"/>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medium">
        <color indexed="64"/>
      </bottom>
      <diagonal/>
    </border>
    <border>
      <left style="medium">
        <color indexed="64"/>
      </left>
      <right/>
      <top style="medium">
        <color indexed="64"/>
      </top>
      <bottom/>
      <diagonal/>
    </border>
  </borders>
  <cellStyleXfs count="3">
    <xf numFmtId="0" fontId="0" fillId="0" borderId="0"/>
    <xf numFmtId="0" fontId="6" fillId="0" borderId="0"/>
    <xf numFmtId="9" fontId="5" fillId="0" borderId="0" applyFont="0" applyFill="0" applyBorder="0" applyAlignment="0" applyProtection="0"/>
  </cellStyleXfs>
  <cellXfs count="235">
    <xf numFmtId="0" fontId="0" fillId="0" borderId="0" xfId="0"/>
    <xf numFmtId="0" fontId="8" fillId="0" borderId="0" xfId="0" applyFont="1"/>
    <xf numFmtId="0" fontId="9" fillId="0" borderId="0" xfId="0" applyFont="1"/>
    <xf numFmtId="0" fontId="8" fillId="0" borderId="0" xfId="0" applyFont="1" applyAlignment="1">
      <alignment horizontal="right"/>
    </xf>
    <xf numFmtId="0" fontId="10" fillId="0" borderId="1" xfId="0" applyFont="1" applyBorder="1" applyAlignment="1">
      <alignment horizontal="right"/>
    </xf>
    <xf numFmtId="0" fontId="10" fillId="0" borderId="1" xfId="0" applyFont="1" applyBorder="1"/>
    <xf numFmtId="0" fontId="10" fillId="0" borderId="0" xfId="0" applyFont="1"/>
    <xf numFmtId="0" fontId="10" fillId="2" borderId="2" xfId="0" applyFont="1" applyFill="1" applyBorder="1" applyAlignment="1">
      <alignment horizontal="left"/>
    </xf>
    <xf numFmtId="0" fontId="10" fillId="2" borderId="3" xfId="0" applyFont="1" applyFill="1" applyBorder="1" applyAlignment="1">
      <alignment horizontal="center"/>
    </xf>
    <xf numFmtId="0" fontId="10" fillId="2" borderId="4" xfId="0" applyFont="1" applyFill="1" applyBorder="1" applyAlignment="1">
      <alignment horizontal="center"/>
    </xf>
    <xf numFmtId="0" fontId="8" fillId="0" borderId="1" xfId="0" applyFont="1" applyBorder="1"/>
    <xf numFmtId="0" fontId="8" fillId="0" borderId="6" xfId="0" applyFont="1" applyBorder="1" applyAlignment="1">
      <alignment horizontal="center"/>
    </xf>
    <xf numFmtId="0" fontId="10" fillId="2" borderId="7" xfId="0" applyFont="1" applyFill="1" applyBorder="1" applyAlignment="1">
      <alignment horizontal="center"/>
    </xf>
    <xf numFmtId="0" fontId="10" fillId="2" borderId="8" xfId="0" applyFont="1" applyFill="1" applyBorder="1"/>
    <xf numFmtId="4" fontId="2" fillId="2" borderId="7" xfId="0" applyNumberFormat="1" applyFont="1" applyFill="1" applyBorder="1" applyAlignment="1">
      <alignment horizontal="right"/>
    </xf>
    <xf numFmtId="0" fontId="8" fillId="2" borderId="5" xfId="0" applyFont="1" applyFill="1" applyBorder="1"/>
    <xf numFmtId="0" fontId="10" fillId="3" borderId="9" xfId="0" applyFont="1" applyFill="1" applyBorder="1" applyAlignment="1">
      <alignment horizontal="center"/>
    </xf>
    <xf numFmtId="0" fontId="10" fillId="3" borderId="0" xfId="0" applyFont="1" applyFill="1"/>
    <xf numFmtId="4" fontId="11" fillId="3" borderId="9" xfId="0" applyNumberFormat="1" applyFont="1" applyFill="1" applyBorder="1" applyAlignment="1">
      <alignment horizontal="right"/>
    </xf>
    <xf numFmtId="0" fontId="8" fillId="3" borderId="10" xfId="0" applyFont="1" applyFill="1" applyBorder="1"/>
    <xf numFmtId="0" fontId="10" fillId="2" borderId="7" xfId="0" applyFont="1" applyFill="1" applyBorder="1" applyAlignment="1">
      <alignment horizontal="left"/>
    </xf>
    <xf numFmtId="4" fontId="10" fillId="2" borderId="6" xfId="0" applyNumberFormat="1" applyFont="1" applyFill="1" applyBorder="1" applyAlignment="1">
      <alignment horizontal="center"/>
    </xf>
    <xf numFmtId="0" fontId="10" fillId="2" borderId="5" xfId="0" applyFont="1" applyFill="1" applyBorder="1" applyAlignment="1">
      <alignment horizontal="center"/>
    </xf>
    <xf numFmtId="0" fontId="10" fillId="4" borderId="11" xfId="0" applyFont="1" applyFill="1" applyBorder="1" applyAlignment="1">
      <alignment horizontal="left"/>
    </xf>
    <xf numFmtId="0" fontId="10" fillId="4" borderId="12" xfId="0" applyFont="1" applyFill="1" applyBorder="1"/>
    <xf numFmtId="0" fontId="8" fillId="4" borderId="13" xfId="0" applyFont="1" applyFill="1" applyBorder="1"/>
    <xf numFmtId="0" fontId="10" fillId="0" borderId="0" xfId="0" applyFont="1" applyAlignment="1">
      <alignment horizontal="left"/>
    </xf>
    <xf numFmtId="4" fontId="10" fillId="0" borderId="9" xfId="0" applyNumberFormat="1" applyFont="1" applyBorder="1" applyAlignment="1">
      <alignment horizontal="right"/>
    </xf>
    <xf numFmtId="4" fontId="10" fillId="0" borderId="10" xfId="0" applyNumberFormat="1" applyFont="1" applyBorder="1" applyAlignment="1">
      <alignment horizontal="right"/>
    </xf>
    <xf numFmtId="4" fontId="10" fillId="0" borderId="0" xfId="0" applyNumberFormat="1" applyFont="1" applyAlignment="1">
      <alignment horizontal="right"/>
    </xf>
    <xf numFmtId="9" fontId="2" fillId="0" borderId="0" xfId="0" applyNumberFormat="1" applyFont="1" applyAlignment="1">
      <alignment horizontal="left"/>
    </xf>
    <xf numFmtId="3" fontId="10" fillId="0" borderId="0" xfId="0" applyNumberFormat="1" applyFont="1" applyAlignment="1">
      <alignment horizontal="right"/>
    </xf>
    <xf numFmtId="4" fontId="10" fillId="0" borderId="0" xfId="0" applyNumberFormat="1" applyFont="1" applyAlignment="1">
      <alignment horizontal="left"/>
    </xf>
    <xf numFmtId="4" fontId="2" fillId="0" borderId="15" xfId="0" applyNumberFormat="1" applyFont="1" applyBorder="1"/>
    <xf numFmtId="3" fontId="2" fillId="0" borderId="0" xfId="0" applyNumberFormat="1" applyFont="1"/>
    <xf numFmtId="4" fontId="2" fillId="0" borderId="0" xfId="0" applyNumberFormat="1" applyFont="1"/>
    <xf numFmtId="0" fontId="8" fillId="0" borderId="16" xfId="0" applyFont="1" applyBorder="1"/>
    <xf numFmtId="0" fontId="10" fillId="2" borderId="17" xfId="0" applyFont="1" applyFill="1" applyBorder="1" applyAlignment="1">
      <alignment horizontal="center" wrapText="1"/>
    </xf>
    <xf numFmtId="4" fontId="10" fillId="2" borderId="18" xfId="0" applyNumberFormat="1" applyFont="1" applyFill="1" applyBorder="1" applyAlignment="1">
      <alignment horizontal="right"/>
    </xf>
    <xf numFmtId="4" fontId="10" fillId="4" borderId="19" xfId="0" applyNumberFormat="1" applyFont="1" applyFill="1" applyBorder="1" applyAlignment="1">
      <alignment horizontal="right"/>
    </xf>
    <xf numFmtId="0" fontId="10" fillId="2" borderId="20" xfId="0" applyFont="1" applyFill="1" applyBorder="1" applyAlignment="1">
      <alignment horizontal="center"/>
    </xf>
    <xf numFmtId="4" fontId="8" fillId="0" borderId="21" xfId="0" applyNumberFormat="1" applyFont="1" applyBorder="1" applyAlignment="1">
      <alignment wrapText="1"/>
    </xf>
    <xf numFmtId="4" fontId="10" fillId="2" borderId="5" xfId="0" applyNumberFormat="1" applyFont="1" applyFill="1" applyBorder="1" applyAlignment="1">
      <alignment horizontal="right"/>
    </xf>
    <xf numFmtId="0" fontId="8" fillId="0" borderId="7" xfId="0" applyFont="1" applyBorder="1" applyAlignment="1">
      <alignment horizontal="center"/>
    </xf>
    <xf numFmtId="0" fontId="10" fillId="2" borderId="22" xfId="0" applyFont="1" applyFill="1" applyBorder="1"/>
    <xf numFmtId="0" fontId="8" fillId="0" borderId="23" xfId="0" applyFont="1" applyBorder="1"/>
    <xf numFmtId="0" fontId="8" fillId="0" borderId="24" xfId="0" applyFont="1" applyBorder="1"/>
    <xf numFmtId="0" fontId="10" fillId="2" borderId="25" xfId="0" applyFont="1" applyFill="1" applyBorder="1" applyAlignment="1">
      <alignment horizontal="center"/>
    </xf>
    <xf numFmtId="4" fontId="10" fillId="3" borderId="5" xfId="0" applyNumberFormat="1" applyFont="1" applyFill="1" applyBorder="1" applyAlignment="1">
      <alignment horizontal="right"/>
    </xf>
    <xf numFmtId="0" fontId="10" fillId="2" borderId="26" xfId="0" applyFont="1" applyFill="1" applyBorder="1" applyAlignment="1">
      <alignment horizontal="center" wrapText="1"/>
    </xf>
    <xf numFmtId="0" fontId="12" fillId="0" borderId="0" xfId="0" applyFont="1" applyAlignment="1">
      <alignment horizontal="right"/>
    </xf>
    <xf numFmtId="0" fontId="13" fillId="0" borderId="0" xfId="0" applyFont="1"/>
    <xf numFmtId="4" fontId="10" fillId="3" borderId="18" xfId="0" applyNumberFormat="1" applyFont="1" applyFill="1" applyBorder="1" applyAlignment="1">
      <alignment horizontal="right"/>
    </xf>
    <xf numFmtId="9" fontId="8" fillId="0" borderId="0" xfId="2" applyFont="1"/>
    <xf numFmtId="1" fontId="8" fillId="0" borderId="0" xfId="0" applyNumberFormat="1" applyFont="1"/>
    <xf numFmtId="0" fontId="14" fillId="0" borderId="0" xfId="0" applyFont="1" applyAlignment="1">
      <alignment vertical="center"/>
    </xf>
    <xf numFmtId="0" fontId="8" fillId="0" borderId="0" xfId="0" applyFont="1" applyAlignment="1">
      <alignment horizontal="center"/>
    </xf>
    <xf numFmtId="165" fontId="10" fillId="0" borderId="0" xfId="0" applyNumberFormat="1" applyFont="1"/>
    <xf numFmtId="0" fontId="8" fillId="3" borderId="16" xfId="0" applyFont="1" applyFill="1" applyBorder="1"/>
    <xf numFmtId="0" fontId="8" fillId="3" borderId="8" xfId="0" applyFont="1" applyFill="1" applyBorder="1"/>
    <xf numFmtId="3" fontId="8" fillId="0" borderId="0" xfId="0" applyNumberFormat="1" applyFont="1"/>
    <xf numFmtId="2" fontId="8" fillId="0" borderId="0" xfId="0" applyNumberFormat="1" applyFont="1"/>
    <xf numFmtId="0" fontId="6" fillId="3" borderId="0" xfId="1" applyFill="1"/>
    <xf numFmtId="0" fontId="15" fillId="5" borderId="0" xfId="1" applyFont="1" applyFill="1" applyAlignment="1">
      <alignment horizontal="right"/>
    </xf>
    <xf numFmtId="0" fontId="4" fillId="5" borderId="0" xfId="1" applyFont="1" applyFill="1"/>
    <xf numFmtId="0" fontId="4" fillId="5" borderId="0" xfId="1" applyFont="1" applyFill="1" applyAlignment="1">
      <alignment horizontal="right"/>
    </xf>
    <xf numFmtId="0" fontId="16" fillId="5" borderId="0" xfId="1" applyFont="1" applyFill="1"/>
    <xf numFmtId="4" fontId="6" fillId="5" borderId="0" xfId="1" applyNumberFormat="1" applyFill="1"/>
    <xf numFmtId="0" fontId="0" fillId="3" borderId="0" xfId="0" applyFill="1"/>
    <xf numFmtId="0" fontId="17" fillId="3" borderId="0" xfId="1" applyFont="1" applyFill="1"/>
    <xf numFmtId="0" fontId="18" fillId="5" borderId="38" xfId="1" applyFont="1" applyFill="1" applyBorder="1" applyAlignment="1">
      <alignment horizontal="right"/>
    </xf>
    <xf numFmtId="167" fontId="19" fillId="5" borderId="0" xfId="1" applyNumberFormat="1" applyFont="1" applyFill="1"/>
    <xf numFmtId="0" fontId="6" fillId="5" borderId="0" xfId="1" applyFill="1"/>
    <xf numFmtId="168" fontId="6" fillId="5" borderId="0" xfId="1" applyNumberFormat="1" applyFill="1"/>
    <xf numFmtId="0" fontId="7" fillId="3" borderId="0" xfId="0" applyFont="1" applyFill="1" applyProtection="1">
      <protection hidden="1"/>
    </xf>
    <xf numFmtId="0" fontId="0" fillId="3" borderId="0" xfId="0" applyFill="1" applyProtection="1">
      <protection locked="0" hidden="1"/>
    </xf>
    <xf numFmtId="164" fontId="0" fillId="3" borderId="0" xfId="0" applyNumberFormat="1" applyFill="1" applyProtection="1">
      <protection hidden="1"/>
    </xf>
    <xf numFmtId="164" fontId="7" fillId="3" borderId="0" xfId="0" applyNumberFormat="1" applyFont="1" applyFill="1" applyProtection="1">
      <protection hidden="1"/>
    </xf>
    <xf numFmtId="0" fontId="20" fillId="7" borderId="0" xfId="0" applyFont="1" applyFill="1" applyProtection="1">
      <protection hidden="1"/>
    </xf>
    <xf numFmtId="0" fontId="0" fillId="7" borderId="0" xfId="0" applyFill="1"/>
    <xf numFmtId="168" fontId="0" fillId="3" borderId="0" xfId="0" applyNumberFormat="1" applyFill="1"/>
    <xf numFmtId="2" fontId="0" fillId="3" borderId="0" xfId="0" applyNumberFormat="1" applyFill="1"/>
    <xf numFmtId="4" fontId="0" fillId="3" borderId="0" xfId="0" applyNumberFormat="1" applyFill="1"/>
    <xf numFmtId="4" fontId="8" fillId="0" borderId="9" xfId="0" applyNumberFormat="1" applyFont="1" applyBorder="1" applyAlignment="1">
      <alignment horizontal="right"/>
    </xf>
    <xf numFmtId="4" fontId="8" fillId="0" borderId="6" xfId="0" applyNumberFormat="1" applyFont="1" applyBorder="1" applyAlignment="1">
      <alignment horizontal="right" wrapText="1"/>
    </xf>
    <xf numFmtId="0" fontId="21" fillId="0" borderId="0" xfId="0" applyFont="1"/>
    <xf numFmtId="4" fontId="8" fillId="0" borderId="6" xfId="0" applyNumberFormat="1" applyFont="1" applyBorder="1" applyAlignment="1">
      <alignment vertical="center" wrapText="1"/>
    </xf>
    <xf numFmtId="4" fontId="22" fillId="3" borderId="6" xfId="0" applyNumberFormat="1" applyFont="1" applyFill="1" applyBorder="1" applyAlignment="1">
      <alignment vertical="center" wrapText="1"/>
    </xf>
    <xf numFmtId="4" fontId="22" fillId="3" borderId="21" xfId="0" applyNumberFormat="1" applyFont="1" applyFill="1" applyBorder="1" applyAlignment="1">
      <alignment vertical="center" wrapText="1"/>
    </xf>
    <xf numFmtId="4" fontId="23" fillId="4" borderId="14" xfId="0" applyNumberFormat="1" applyFont="1" applyFill="1" applyBorder="1" applyAlignment="1">
      <alignment horizontal="right"/>
    </xf>
    <xf numFmtId="4" fontId="23" fillId="4" borderId="15" xfId="0" applyNumberFormat="1" applyFont="1" applyFill="1" applyBorder="1" applyAlignment="1">
      <alignment horizontal="right"/>
    </xf>
    <xf numFmtId="0" fontId="6" fillId="6" borderId="0" xfId="1" applyFill="1"/>
    <xf numFmtId="170" fontId="6" fillId="3" borderId="0" xfId="1" applyNumberFormat="1" applyFill="1"/>
    <xf numFmtId="166" fontId="6" fillId="6" borderId="0" xfId="1" applyNumberFormat="1" applyFill="1"/>
    <xf numFmtId="0" fontId="4" fillId="6" borderId="0" xfId="1" applyFont="1" applyFill="1"/>
    <xf numFmtId="0" fontId="4" fillId="3" borderId="0" xfId="1" applyFont="1" applyFill="1"/>
    <xf numFmtId="0" fontId="25" fillId="5" borderId="0" xfId="1" applyFont="1" applyFill="1"/>
    <xf numFmtId="4" fontId="25" fillId="5" borderId="0" xfId="1" applyNumberFormat="1" applyFont="1" applyFill="1"/>
    <xf numFmtId="0" fontId="26" fillId="3" borderId="0" xfId="0" applyFont="1" applyFill="1"/>
    <xf numFmtId="0" fontId="26" fillId="7" borderId="0" xfId="0" applyFont="1" applyFill="1" applyProtection="1">
      <protection locked="0" hidden="1"/>
    </xf>
    <xf numFmtId="164" fontId="26" fillId="7" borderId="0" xfId="0" applyNumberFormat="1" applyFont="1" applyFill="1" applyProtection="1">
      <protection hidden="1"/>
    </xf>
    <xf numFmtId="169" fontId="26" fillId="7" borderId="0" xfId="2" applyNumberFormat="1" applyFont="1" applyFill="1"/>
    <xf numFmtId="4" fontId="26" fillId="3" borderId="0" xfId="0" applyNumberFormat="1" applyFont="1" applyFill="1"/>
    <xf numFmtId="4" fontId="4" fillId="5" borderId="0" xfId="1" applyNumberFormat="1" applyFont="1" applyFill="1"/>
    <xf numFmtId="168" fontId="26" fillId="3" borderId="0" xfId="0" applyNumberFormat="1" applyFont="1" applyFill="1"/>
    <xf numFmtId="0" fontId="4" fillId="6" borderId="27" xfId="1" applyFont="1" applyFill="1" applyBorder="1"/>
    <xf numFmtId="0" fontId="4" fillId="5" borderId="28" xfId="1" applyFont="1" applyFill="1" applyBorder="1"/>
    <xf numFmtId="0" fontId="26" fillId="3" borderId="28" xfId="0" applyFont="1" applyFill="1" applyBorder="1"/>
    <xf numFmtId="167" fontId="4" fillId="6" borderId="28" xfId="1" applyNumberFormat="1" applyFont="1" applyFill="1" applyBorder="1"/>
    <xf numFmtId="0" fontId="4" fillId="6" borderId="29" xfId="1" applyFont="1" applyFill="1" applyBorder="1"/>
    <xf numFmtId="0" fontId="27" fillId="3" borderId="0" xfId="0" applyFont="1" applyFill="1" applyProtection="1">
      <protection hidden="1"/>
    </xf>
    <xf numFmtId="0" fontId="4" fillId="6" borderId="30" xfId="1" applyFont="1" applyFill="1" applyBorder="1"/>
    <xf numFmtId="0" fontId="4" fillId="6" borderId="31" xfId="1" applyFont="1" applyFill="1" applyBorder="1"/>
    <xf numFmtId="164" fontId="26" fillId="3" borderId="0" xfId="0" applyNumberFormat="1" applyFont="1" applyFill="1" applyProtection="1">
      <protection hidden="1"/>
    </xf>
    <xf numFmtId="167" fontId="26" fillId="3" borderId="0" xfId="0" applyNumberFormat="1" applyFont="1" applyFill="1"/>
    <xf numFmtId="3" fontId="4" fillId="6" borderId="0" xfId="1" applyNumberFormat="1" applyFont="1" applyFill="1"/>
    <xf numFmtId="0" fontId="27" fillId="7" borderId="0" xfId="0" applyFont="1" applyFill="1" applyProtection="1">
      <protection hidden="1"/>
    </xf>
    <xf numFmtId="164" fontId="27" fillId="7" borderId="0" xfId="0" applyNumberFormat="1" applyFont="1" applyFill="1" applyProtection="1">
      <protection hidden="1"/>
    </xf>
    <xf numFmtId="10" fontId="4" fillId="6" borderId="0" xfId="2" applyNumberFormat="1" applyFont="1" applyFill="1" applyBorder="1"/>
    <xf numFmtId="164" fontId="27" fillId="3" borderId="0" xfId="0" applyNumberFormat="1" applyFont="1" applyFill="1" applyProtection="1">
      <protection hidden="1"/>
    </xf>
    <xf numFmtId="4" fontId="4" fillId="6" borderId="0" xfId="1" applyNumberFormat="1" applyFont="1" applyFill="1"/>
    <xf numFmtId="0" fontId="26" fillId="3" borderId="0" xfId="0" applyFont="1" applyFill="1" applyProtection="1">
      <protection locked="0" hidden="1"/>
    </xf>
    <xf numFmtId="0" fontId="4" fillId="6" borderId="24" xfId="1" applyFont="1" applyFill="1" applyBorder="1"/>
    <xf numFmtId="0" fontId="4" fillId="5" borderId="32" xfId="1" applyFont="1" applyFill="1" applyBorder="1"/>
    <xf numFmtId="0" fontId="26" fillId="3" borderId="32" xfId="0" applyFont="1" applyFill="1" applyBorder="1"/>
    <xf numFmtId="166" fontId="4" fillId="6" borderId="32" xfId="1" applyNumberFormat="1" applyFont="1" applyFill="1" applyBorder="1"/>
    <xf numFmtId="0" fontId="4" fillId="6" borderId="26" xfId="1" applyFont="1" applyFill="1" applyBorder="1"/>
    <xf numFmtId="166" fontId="4" fillId="6" borderId="0" xfId="1" applyNumberFormat="1" applyFont="1" applyFill="1"/>
    <xf numFmtId="0" fontId="28" fillId="5" borderId="38" xfId="1" applyFont="1" applyFill="1" applyBorder="1" applyAlignment="1">
      <alignment horizontal="right"/>
    </xf>
    <xf numFmtId="167" fontId="29" fillId="5" borderId="0" xfId="1" applyNumberFormat="1" applyFont="1" applyFill="1"/>
    <xf numFmtId="168" fontId="4" fillId="5" borderId="0" xfId="1" applyNumberFormat="1" applyFont="1" applyFill="1"/>
    <xf numFmtId="10" fontId="4" fillId="6" borderId="0" xfId="2" applyNumberFormat="1" applyFont="1" applyFill="1"/>
    <xf numFmtId="0" fontId="2" fillId="0" borderId="1" xfId="0" applyFont="1" applyBorder="1"/>
    <xf numFmtId="171" fontId="8" fillId="0" borderId="0" xfId="0" applyNumberFormat="1" applyFont="1"/>
    <xf numFmtId="0" fontId="8" fillId="0" borderId="21" xfId="0" applyFont="1" applyBorder="1" applyAlignment="1">
      <alignment vertical="center" wrapText="1"/>
    </xf>
    <xf numFmtId="0" fontId="10" fillId="0" borderId="0" xfId="0" applyFont="1" applyAlignment="1">
      <alignment horizontal="right"/>
    </xf>
    <xf numFmtId="3" fontId="2" fillId="0" borderId="0" xfId="0" applyNumberFormat="1" applyFont="1" applyAlignment="1">
      <alignment horizontal="right"/>
    </xf>
    <xf numFmtId="164" fontId="8" fillId="0" borderId="0" xfId="0" applyNumberFormat="1" applyFont="1"/>
    <xf numFmtId="4" fontId="6" fillId="3" borderId="0" xfId="1" applyNumberFormat="1" applyFill="1"/>
    <xf numFmtId="10" fontId="8" fillId="0" borderId="0" xfId="2" applyNumberFormat="1" applyFont="1"/>
    <xf numFmtId="172" fontId="0" fillId="3" borderId="0" xfId="0" applyNumberFormat="1" applyFill="1"/>
    <xf numFmtId="164" fontId="2" fillId="0" borderId="1" xfId="0" applyNumberFormat="1" applyFont="1" applyFill="1" applyBorder="1" applyAlignment="1">
      <alignment horizontal="right"/>
    </xf>
    <xf numFmtId="164" fontId="2" fillId="3" borderId="1" xfId="0" applyNumberFormat="1" applyFont="1" applyFill="1" applyBorder="1" applyAlignment="1">
      <alignment horizontal="right"/>
    </xf>
    <xf numFmtId="2" fontId="6" fillId="5" borderId="0" xfId="1" applyNumberFormat="1" applyFill="1"/>
    <xf numFmtId="4" fontId="30" fillId="0" borderId="6" xfId="0" applyNumberFormat="1" applyFont="1" applyFill="1" applyBorder="1" applyAlignment="1">
      <alignment horizontal="right" wrapText="1"/>
    </xf>
    <xf numFmtId="164" fontId="8" fillId="0" borderId="0" xfId="0" applyNumberFormat="1" applyFont="1" applyAlignment="1">
      <alignment horizontal="center"/>
    </xf>
    <xf numFmtId="0" fontId="10" fillId="0" borderId="0" xfId="0" applyFont="1" applyAlignment="1">
      <alignment horizontal="left" wrapText="1"/>
    </xf>
    <xf numFmtId="4" fontId="8" fillId="0" borderId="33" xfId="0" applyNumberFormat="1" applyFont="1" applyBorder="1" applyAlignment="1">
      <alignment horizontal="center" vertical="center" wrapText="1"/>
    </xf>
    <xf numFmtId="0" fontId="8" fillId="0" borderId="25" xfId="0" applyFont="1" applyBorder="1" applyAlignment="1">
      <alignment horizontal="center" vertical="center" wrapText="1"/>
    </xf>
    <xf numFmtId="0" fontId="9" fillId="0" borderId="0" xfId="0" applyFont="1" applyAlignment="1">
      <alignment horizontal="left" wrapText="1"/>
    </xf>
    <xf numFmtId="4" fontId="30" fillId="9" borderId="6" xfId="0" applyNumberFormat="1" applyFont="1" applyFill="1" applyBorder="1" applyAlignment="1">
      <alignment vertical="center" wrapText="1"/>
    </xf>
    <xf numFmtId="4" fontId="30" fillId="9" borderId="21" xfId="0" applyNumberFormat="1" applyFont="1" applyFill="1" applyBorder="1" applyAlignment="1">
      <alignment vertical="center" wrapText="1"/>
    </xf>
    <xf numFmtId="0" fontId="8" fillId="9" borderId="21" xfId="0" applyFont="1" applyFill="1" applyBorder="1" applyAlignment="1">
      <alignment horizontal="center" vertical="center" wrapText="1"/>
    </xf>
    <xf numFmtId="4" fontId="10" fillId="2" borderId="8" xfId="0" applyNumberFormat="1" applyFont="1" applyFill="1" applyBorder="1" applyAlignment="1">
      <alignment horizontal="right"/>
    </xf>
    <xf numFmtId="4" fontId="23" fillId="4" borderId="41" xfId="0" applyNumberFormat="1" applyFont="1" applyFill="1" applyBorder="1" applyAlignment="1">
      <alignment horizontal="right"/>
    </xf>
    <xf numFmtId="4" fontId="10" fillId="0" borderId="0" xfId="0" applyNumberFormat="1" applyFont="1" applyBorder="1" applyAlignment="1">
      <alignment horizontal="right"/>
    </xf>
    <xf numFmtId="4" fontId="2" fillId="0" borderId="41" xfId="0" applyNumberFormat="1" applyFont="1" applyBorder="1"/>
    <xf numFmtId="4" fontId="8" fillId="8" borderId="21" xfId="0" applyNumberFormat="1" applyFont="1" applyFill="1" applyBorder="1" applyAlignment="1">
      <alignment wrapText="1"/>
    </xf>
    <xf numFmtId="4" fontId="22" fillId="8" borderId="21" xfId="0" applyNumberFormat="1" applyFont="1" applyFill="1" applyBorder="1" applyAlignment="1">
      <alignment vertical="center" wrapText="1"/>
    </xf>
    <xf numFmtId="4" fontId="30" fillId="8" borderId="21" xfId="0" applyNumberFormat="1" applyFont="1" applyFill="1" applyBorder="1" applyAlignment="1">
      <alignment vertical="center" wrapText="1"/>
    </xf>
    <xf numFmtId="4" fontId="10" fillId="8" borderId="10" xfId="0" applyNumberFormat="1" applyFont="1" applyFill="1" applyBorder="1" applyAlignment="1">
      <alignment horizontal="right"/>
    </xf>
    <xf numFmtId="4" fontId="2" fillId="8" borderId="15" xfId="0" applyNumberFormat="1" applyFont="1" applyFill="1" applyBorder="1"/>
    <xf numFmtId="0" fontId="10" fillId="2" borderId="43" xfId="0" applyFont="1" applyFill="1" applyBorder="1" applyAlignment="1">
      <alignment horizontal="center"/>
    </xf>
    <xf numFmtId="4" fontId="8" fillId="0" borderId="16" xfId="0" applyNumberFormat="1" applyFont="1" applyBorder="1" applyAlignment="1">
      <alignment wrapText="1"/>
    </xf>
    <xf numFmtId="4" fontId="10" fillId="3" borderId="8" xfId="0" applyNumberFormat="1" applyFont="1" applyFill="1" applyBorder="1" applyAlignment="1">
      <alignment horizontal="right"/>
    </xf>
    <xf numFmtId="0" fontId="10" fillId="2" borderId="24" xfId="0" applyFont="1" applyFill="1" applyBorder="1" applyAlignment="1">
      <alignment horizontal="center"/>
    </xf>
    <xf numFmtId="4" fontId="22" fillId="3" borderId="16" xfId="0" applyNumberFormat="1" applyFont="1" applyFill="1" applyBorder="1" applyAlignment="1">
      <alignment vertical="center" wrapText="1"/>
    </xf>
    <xf numFmtId="4" fontId="30" fillId="9" borderId="16" xfId="0" applyNumberFormat="1" applyFont="1" applyFill="1" applyBorder="1" applyAlignment="1">
      <alignment vertical="center" wrapText="1"/>
    </xf>
    <xf numFmtId="0" fontId="10" fillId="2" borderId="44" xfId="0" applyFont="1" applyFill="1" applyBorder="1" applyAlignment="1">
      <alignment horizontal="center"/>
    </xf>
    <xf numFmtId="4" fontId="8" fillId="0" borderId="1" xfId="0" applyNumberFormat="1" applyFont="1" applyBorder="1" applyAlignment="1">
      <alignment horizontal="right" wrapText="1"/>
    </xf>
    <xf numFmtId="4" fontId="2" fillId="2" borderId="16" xfId="0" applyNumberFormat="1" applyFont="1" applyFill="1" applyBorder="1" applyAlignment="1">
      <alignment horizontal="right"/>
    </xf>
    <xf numFmtId="4" fontId="11" fillId="3" borderId="30" xfId="0" applyNumberFormat="1" applyFont="1" applyFill="1" applyBorder="1" applyAlignment="1">
      <alignment horizontal="right"/>
    </xf>
    <xf numFmtId="4" fontId="10" fillId="2" borderId="1" xfId="0" applyNumberFormat="1" applyFont="1" applyFill="1" applyBorder="1" applyAlignment="1">
      <alignment horizontal="center"/>
    </xf>
    <xf numFmtId="4" fontId="22" fillId="3" borderId="1" xfId="0" applyNumberFormat="1" applyFont="1" applyFill="1" applyBorder="1" applyAlignment="1">
      <alignment vertical="center" wrapText="1"/>
    </xf>
    <xf numFmtId="4" fontId="30" fillId="9" borderId="1" xfId="0" applyNumberFormat="1" applyFont="1" applyFill="1" applyBorder="1" applyAlignment="1">
      <alignment vertical="center" wrapText="1"/>
    </xf>
    <xf numFmtId="4" fontId="23" fillId="4" borderId="45" xfId="0" applyNumberFormat="1" applyFont="1" applyFill="1" applyBorder="1" applyAlignment="1">
      <alignment horizontal="right"/>
    </xf>
    <xf numFmtId="14" fontId="4" fillId="3" borderId="0" xfId="1" applyNumberFormat="1" applyFont="1" applyFill="1"/>
    <xf numFmtId="4" fontId="8" fillId="0" borderId="6" xfId="0" applyNumberFormat="1" applyFont="1" applyFill="1" applyBorder="1" applyAlignment="1">
      <alignment horizontal="right" wrapText="1"/>
    </xf>
    <xf numFmtId="4" fontId="8" fillId="0" borderId="21" xfId="0" applyNumberFormat="1" applyFont="1" applyFill="1" applyBorder="1" applyAlignment="1">
      <alignment wrapText="1"/>
    </xf>
    <xf numFmtId="4" fontId="8" fillId="0" borderId="16" xfId="0" applyNumberFormat="1" applyFont="1" applyFill="1" applyBorder="1" applyAlignment="1">
      <alignment wrapText="1"/>
    </xf>
    <xf numFmtId="4" fontId="8" fillId="0" borderId="1" xfId="0" applyNumberFormat="1" applyFont="1" applyFill="1" applyBorder="1" applyAlignment="1">
      <alignment horizontal="right" wrapText="1"/>
    </xf>
    <xf numFmtId="4" fontId="8" fillId="0" borderId="21" xfId="0" applyNumberFormat="1" applyFont="1" applyFill="1" applyBorder="1" applyAlignment="1">
      <alignment horizontal="right" wrapText="1"/>
    </xf>
    <xf numFmtId="4" fontId="30" fillId="0" borderId="21" xfId="0" applyNumberFormat="1" applyFont="1" applyFill="1" applyBorder="1" applyAlignment="1">
      <alignment horizontal="right" wrapText="1"/>
    </xf>
    <xf numFmtId="4" fontId="8" fillId="0" borderId="16" xfId="0" applyNumberFormat="1" applyFont="1" applyFill="1" applyBorder="1" applyAlignment="1">
      <alignment horizontal="right" wrapText="1"/>
    </xf>
    <xf numFmtId="4" fontId="8" fillId="8" borderId="1" xfId="0" applyNumberFormat="1" applyFont="1" applyFill="1" applyBorder="1" applyAlignment="1">
      <alignment horizontal="right" wrapText="1"/>
    </xf>
    <xf numFmtId="4" fontId="22" fillId="8" borderId="1" xfId="0" applyNumberFormat="1" applyFont="1" applyFill="1" applyBorder="1" applyAlignment="1">
      <alignment vertical="center" wrapText="1"/>
    </xf>
    <xf numFmtId="4" fontId="30" fillId="8" borderId="1" xfId="0" applyNumberFormat="1" applyFont="1" applyFill="1" applyBorder="1" applyAlignment="1">
      <alignment vertical="center" wrapText="1"/>
    </xf>
    <xf numFmtId="3" fontId="4" fillId="3" borderId="0" xfId="1" applyNumberFormat="1" applyFont="1" applyFill="1"/>
    <xf numFmtId="14" fontId="26" fillId="3" borderId="0" xfId="0" applyNumberFormat="1" applyFont="1" applyFill="1"/>
    <xf numFmtId="173" fontId="10" fillId="0" borderId="14" xfId="0" applyNumberFormat="1" applyFont="1" applyBorder="1"/>
    <xf numFmtId="173" fontId="10" fillId="8" borderId="14" xfId="0" applyNumberFormat="1" applyFont="1" applyFill="1" applyBorder="1"/>
    <xf numFmtId="173" fontId="10" fillId="0" borderId="14" xfId="0" applyNumberFormat="1" applyFont="1" applyFill="1" applyBorder="1"/>
    <xf numFmtId="173" fontId="10" fillId="0" borderId="9" xfId="0" applyNumberFormat="1" applyFont="1" applyFill="1" applyBorder="1"/>
    <xf numFmtId="173" fontId="10" fillId="0" borderId="9" xfId="0" applyNumberFormat="1" applyFont="1" applyBorder="1"/>
    <xf numFmtId="173" fontId="10" fillId="8" borderId="9" xfId="0" applyNumberFormat="1" applyFont="1" applyFill="1" applyBorder="1"/>
    <xf numFmtId="4" fontId="10" fillId="0" borderId="46" xfId="0" applyNumberFormat="1" applyFont="1" applyBorder="1" applyAlignment="1">
      <alignment horizontal="right"/>
    </xf>
    <xf numFmtId="4" fontId="10" fillId="8" borderId="46" xfId="0" applyNumberFormat="1" applyFont="1" applyFill="1" applyBorder="1" applyAlignment="1">
      <alignment horizontal="right"/>
    </xf>
    <xf numFmtId="4" fontId="10" fillId="8" borderId="9" xfId="0" applyNumberFormat="1" applyFont="1" applyFill="1" applyBorder="1" applyAlignment="1">
      <alignment horizontal="right"/>
    </xf>
    <xf numFmtId="4" fontId="8" fillId="8" borderId="9" xfId="0" applyNumberFormat="1" applyFont="1" applyFill="1" applyBorder="1" applyAlignment="1">
      <alignment horizontal="right"/>
    </xf>
    <xf numFmtId="3" fontId="6" fillId="3" borderId="0" xfId="1" applyNumberFormat="1" applyFill="1"/>
    <xf numFmtId="3" fontId="0" fillId="3" borderId="0" xfId="0" applyNumberFormat="1" applyFill="1"/>
    <xf numFmtId="0" fontId="1" fillId="3" borderId="36" xfId="0" applyFont="1" applyFill="1" applyBorder="1" applyAlignment="1">
      <alignment horizontal="center" vertical="center" wrapText="1"/>
    </xf>
    <xf numFmtId="0" fontId="1" fillId="3" borderId="37" xfId="0" applyFont="1" applyFill="1" applyBorder="1" applyAlignment="1">
      <alignment horizontal="center" vertical="center" wrapText="1"/>
    </xf>
    <xf numFmtId="0" fontId="1" fillId="3" borderId="25" xfId="0" applyFont="1" applyFill="1" applyBorder="1" applyAlignment="1">
      <alignment horizontal="center" vertical="center" wrapText="1"/>
    </xf>
    <xf numFmtId="4" fontId="8" fillId="0" borderId="33" xfId="0" applyNumberFormat="1" applyFont="1" applyBorder="1" applyAlignment="1">
      <alignment horizontal="center" vertical="center" wrapText="1"/>
    </xf>
    <xf numFmtId="4" fontId="8" fillId="0" borderId="35" xfId="0" applyNumberFormat="1" applyFont="1" applyBorder="1" applyAlignment="1">
      <alignment horizontal="center" vertical="center" wrapText="1"/>
    </xf>
    <xf numFmtId="4" fontId="8" fillId="0" borderId="34" xfId="0" applyNumberFormat="1" applyFont="1" applyBorder="1" applyAlignment="1">
      <alignment horizontal="center" vertical="center" wrapText="1"/>
    </xf>
    <xf numFmtId="0" fontId="8" fillId="0" borderId="16" xfId="0" applyFont="1" applyBorder="1" applyAlignment="1"/>
    <xf numFmtId="0" fontId="8" fillId="0" borderId="8" xfId="0" applyFont="1" applyBorder="1" applyAlignment="1"/>
    <xf numFmtId="0" fontId="34" fillId="0" borderId="32" xfId="0" applyFont="1" applyBorder="1" applyAlignment="1">
      <alignment horizontal="center" wrapText="1"/>
    </xf>
    <xf numFmtId="0" fontId="24" fillId="0" borderId="0" xfId="0" applyFont="1" applyAlignment="1">
      <alignment horizontal="left" vertical="center" wrapText="1"/>
    </xf>
    <xf numFmtId="0" fontId="8" fillId="0" borderId="36"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25" xfId="0" applyFont="1" applyBorder="1" applyAlignment="1">
      <alignment horizontal="center" vertical="center" wrapText="1"/>
    </xf>
    <xf numFmtId="0" fontId="9" fillId="0" borderId="0" xfId="0" applyFont="1" applyAlignment="1">
      <alignment horizontal="left" wrapText="1"/>
    </xf>
    <xf numFmtId="0" fontId="10" fillId="0" borderId="0" xfId="0" applyFont="1" applyAlignment="1">
      <alignment horizontal="left" wrapText="1"/>
    </xf>
    <xf numFmtId="0" fontId="8" fillId="0" borderId="33" xfId="0" applyFont="1" applyBorder="1" applyAlignment="1">
      <alignment horizontal="center" vertical="center"/>
    </xf>
    <xf numFmtId="0" fontId="8" fillId="0" borderId="35" xfId="0" applyFont="1" applyBorder="1" applyAlignment="1">
      <alignment horizontal="center" vertical="center"/>
    </xf>
    <xf numFmtId="0" fontId="8" fillId="0" borderId="34" xfId="0" applyFont="1" applyBorder="1" applyAlignment="1">
      <alignment horizontal="center" vertical="center"/>
    </xf>
    <xf numFmtId="0" fontId="30" fillId="0" borderId="36" xfId="0" applyFont="1" applyFill="1" applyBorder="1" applyAlignment="1">
      <alignment horizontal="center" vertical="center" wrapText="1"/>
    </xf>
    <xf numFmtId="0" fontId="30" fillId="0" borderId="25" xfId="0" applyFont="1" applyFill="1" applyBorder="1" applyAlignment="1">
      <alignment horizontal="center" vertical="center" wrapText="1"/>
    </xf>
    <xf numFmtId="0" fontId="33" fillId="0" borderId="39" xfId="0" applyFont="1" applyFill="1" applyBorder="1" applyAlignment="1">
      <alignment horizontal="center"/>
    </xf>
    <xf numFmtId="0" fontId="33" fillId="0" borderId="42" xfId="0" applyFont="1" applyFill="1" applyBorder="1" applyAlignment="1">
      <alignment horizontal="center"/>
    </xf>
    <xf numFmtId="0" fontId="33" fillId="0" borderId="40" xfId="0" applyFont="1" applyFill="1" applyBorder="1" applyAlignment="1">
      <alignment horizontal="center"/>
    </xf>
    <xf numFmtId="0" fontId="8" fillId="0" borderId="1" xfId="0" applyFont="1" applyBorder="1" applyAlignment="1"/>
    <xf numFmtId="4" fontId="1" fillId="0" borderId="33" xfId="0" applyNumberFormat="1" applyFont="1" applyBorder="1" applyAlignment="1">
      <alignment horizontal="center" vertical="center" wrapText="1"/>
    </xf>
    <xf numFmtId="4" fontId="1" fillId="0" borderId="35" xfId="0" applyNumberFormat="1" applyFont="1" applyBorder="1" applyAlignment="1">
      <alignment horizontal="center" vertical="center" wrapText="1"/>
    </xf>
    <xf numFmtId="4" fontId="1" fillId="0" borderId="34" xfId="0" applyNumberFormat="1" applyFont="1" applyBorder="1" applyAlignment="1">
      <alignment horizontal="center" vertical="center" wrapText="1"/>
    </xf>
    <xf numFmtId="0" fontId="31" fillId="0" borderId="0" xfId="0" applyFont="1" applyAlignment="1">
      <alignment horizontal="center" wrapText="1"/>
    </xf>
    <xf numFmtId="0" fontId="34" fillId="0" borderId="32" xfId="0" applyFont="1" applyBorder="1" applyAlignment="1">
      <alignment horizontal="center"/>
    </xf>
    <xf numFmtId="9" fontId="34" fillId="0" borderId="32" xfId="2" applyFont="1" applyBorder="1" applyAlignment="1">
      <alignment horizontal="center" wrapText="1"/>
    </xf>
    <xf numFmtId="3" fontId="32" fillId="3" borderId="39" xfId="0" applyNumberFormat="1" applyFont="1" applyFill="1" applyBorder="1" applyAlignment="1">
      <alignment horizontal="center"/>
    </xf>
    <xf numFmtId="3" fontId="32" fillId="3" borderId="40" xfId="0" applyNumberFormat="1" applyFont="1" applyFill="1" applyBorder="1" applyAlignment="1">
      <alignment horizontal="center"/>
    </xf>
    <xf numFmtId="0" fontId="33" fillId="3" borderId="39" xfId="0" applyFont="1" applyFill="1" applyBorder="1" applyAlignment="1">
      <alignment horizontal="center"/>
    </xf>
    <xf numFmtId="0" fontId="33" fillId="3" borderId="40" xfId="0" applyFont="1" applyFill="1" applyBorder="1" applyAlignment="1">
      <alignment horizontal="center"/>
    </xf>
  </cellXfs>
  <cellStyles count="3">
    <cellStyle name="Normaallaad" xfId="0" builtinId="0"/>
    <cellStyle name="Normaallaad 4" xfId="1" xr:uid="{00000000-0005-0000-0000-000001000000}"/>
    <cellStyle name="Protsent" xfId="2" builtinId="5"/>
  </cellStyles>
  <dxfs count="0"/>
  <tableStyles count="1" defaultTableStyle="TableStyleMedium9" defaultPivotStyle="PivotStyleLight16">
    <tableStyle name="Invisible" pivot="0" table="0" count="0" xr9:uid="{0073D4FF-CFF8-4B11-9D85-7AC97C791F9A}"/>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1215F1-C6FE-454B-966E-4F4BE59F09E9}">
  <dimension ref="A1:W45"/>
  <sheetViews>
    <sheetView tabSelected="1" zoomScale="80" zoomScaleNormal="80" workbookViewId="0">
      <selection activeCell="O9" sqref="O9"/>
    </sheetView>
  </sheetViews>
  <sheetFormatPr defaultColWidth="9.140625" defaultRowHeight="15" x14ac:dyDescent="0.25"/>
  <cols>
    <col min="1" max="1" width="5.42578125" style="1" customWidth="1"/>
    <col min="2" max="2" width="7.7109375" style="1" customWidth="1"/>
    <col min="3" max="3" width="7.85546875" style="1" customWidth="1"/>
    <col min="4" max="4" width="58.7109375" style="1" customWidth="1"/>
    <col min="5" max="14" width="14.42578125" style="1" customWidth="1"/>
    <col min="15" max="15" width="30.28515625" style="1" customWidth="1"/>
    <col min="16" max="16" width="38.140625" style="1" customWidth="1"/>
    <col min="17" max="17" width="9.140625" style="1"/>
    <col min="18" max="18" width="9.140625" style="1" customWidth="1"/>
    <col min="19" max="16384" width="9.140625" style="1"/>
  </cols>
  <sheetData>
    <row r="1" spans="1:23" x14ac:dyDescent="0.25">
      <c r="P1" s="50" t="s">
        <v>0</v>
      </c>
    </row>
    <row r="2" spans="1:23" ht="15" customHeight="1" x14ac:dyDescent="0.25"/>
    <row r="3" spans="1:23" ht="17.45" customHeight="1" x14ac:dyDescent="0.3">
      <c r="A3" s="228" t="s">
        <v>1</v>
      </c>
      <c r="B3" s="228"/>
      <c r="C3" s="228"/>
      <c r="D3" s="228"/>
      <c r="E3" s="228"/>
      <c r="F3" s="228"/>
      <c r="G3" s="228"/>
      <c r="H3" s="228"/>
      <c r="I3" s="228"/>
      <c r="J3" s="228"/>
      <c r="K3" s="228"/>
      <c r="L3" s="228"/>
      <c r="M3" s="228"/>
      <c r="N3" s="228"/>
      <c r="O3" s="228"/>
      <c r="P3" s="228"/>
    </row>
    <row r="4" spans="1:23" ht="16.5" customHeight="1" x14ac:dyDescent="0.25"/>
    <row r="5" spans="1:23" x14ac:dyDescent="0.25">
      <c r="C5" s="3" t="s">
        <v>2</v>
      </c>
      <c r="D5" s="5" t="s">
        <v>3</v>
      </c>
      <c r="G5" s="137"/>
      <c r="J5" s="137"/>
      <c r="K5" s="53"/>
      <c r="L5" s="54"/>
      <c r="O5" s="137"/>
    </row>
    <row r="6" spans="1:23" x14ac:dyDescent="0.25">
      <c r="C6" s="3" t="s">
        <v>4</v>
      </c>
      <c r="D6" s="132" t="s">
        <v>5</v>
      </c>
      <c r="H6" s="55"/>
      <c r="K6" s="53"/>
      <c r="L6" s="54"/>
      <c r="N6" s="56"/>
    </row>
    <row r="7" spans="1:23" ht="28.9" customHeight="1" x14ac:dyDescent="0.25">
      <c r="E7" s="229" t="s">
        <v>6</v>
      </c>
      <c r="F7" s="229"/>
      <c r="G7" s="229"/>
      <c r="H7" s="229"/>
      <c r="I7" s="209" t="s">
        <v>74</v>
      </c>
      <c r="J7" s="209"/>
      <c r="K7" s="209" t="s">
        <v>75</v>
      </c>
      <c r="L7" s="209"/>
      <c r="M7" s="230" t="s">
        <v>76</v>
      </c>
      <c r="N7" s="230"/>
      <c r="O7" s="3"/>
      <c r="P7" s="145"/>
    </row>
    <row r="8" spans="1:23" ht="17.25" x14ac:dyDescent="0.25">
      <c r="D8" s="4" t="s">
        <v>7</v>
      </c>
      <c r="E8" s="141">
        <v>37.9</v>
      </c>
      <c r="F8" s="5" t="s">
        <v>8</v>
      </c>
      <c r="G8" s="141">
        <v>37.9</v>
      </c>
      <c r="H8" s="5" t="s">
        <v>8</v>
      </c>
      <c r="I8" s="141">
        <v>200.6</v>
      </c>
      <c r="J8" s="5" t="s">
        <v>8</v>
      </c>
      <c r="K8" s="141">
        <v>93.9</v>
      </c>
      <c r="L8" s="5" t="s">
        <v>8</v>
      </c>
      <c r="M8" s="141">
        <f>G8+I8+K8</f>
        <v>332.4</v>
      </c>
      <c r="N8" s="5" t="s">
        <v>8</v>
      </c>
    </row>
    <row r="9" spans="1:23" ht="17.25" x14ac:dyDescent="0.25">
      <c r="D9" s="4" t="s">
        <v>9</v>
      </c>
      <c r="E9" s="142">
        <v>10018</v>
      </c>
      <c r="F9" s="5" t="s">
        <v>8</v>
      </c>
      <c r="G9" s="142">
        <v>10018</v>
      </c>
      <c r="H9" s="5" t="s">
        <v>8</v>
      </c>
      <c r="I9" s="142">
        <v>10018</v>
      </c>
      <c r="J9" s="5" t="s">
        <v>8</v>
      </c>
      <c r="K9" s="142">
        <v>10018</v>
      </c>
      <c r="L9" s="5" t="s">
        <v>8</v>
      </c>
      <c r="M9" s="142">
        <v>10018</v>
      </c>
      <c r="N9" s="5" t="s">
        <v>8</v>
      </c>
      <c r="O9" s="6"/>
    </row>
    <row r="10" spans="1:23" ht="15.75" thickBot="1" x14ac:dyDescent="0.3">
      <c r="D10" s="135"/>
      <c r="E10" s="136"/>
      <c r="F10" s="6"/>
      <c r="G10" s="6"/>
      <c r="I10" s="6"/>
      <c r="J10" s="57"/>
      <c r="K10" s="6"/>
      <c r="L10" s="57"/>
      <c r="O10" s="6"/>
    </row>
    <row r="11" spans="1:23" ht="15" customHeight="1" thickBot="1" x14ac:dyDescent="0.3">
      <c r="D11" s="135"/>
      <c r="E11" s="231" t="s">
        <v>10</v>
      </c>
      <c r="F11" s="232"/>
      <c r="G11" s="233" t="s">
        <v>78</v>
      </c>
      <c r="H11" s="234"/>
      <c r="I11" s="221" t="s">
        <v>80</v>
      </c>
      <c r="J11" s="222"/>
      <c r="K11" s="222"/>
      <c r="L11" s="222"/>
      <c r="M11" s="222"/>
      <c r="N11" s="223"/>
      <c r="O11" s="6"/>
    </row>
    <row r="12" spans="1:23" ht="17.25" x14ac:dyDescent="0.25">
      <c r="B12" s="7" t="s">
        <v>11</v>
      </c>
      <c r="C12" s="44"/>
      <c r="D12" s="44"/>
      <c r="E12" s="8" t="s">
        <v>12</v>
      </c>
      <c r="F12" s="40" t="s">
        <v>13</v>
      </c>
      <c r="G12" s="8" t="s">
        <v>12</v>
      </c>
      <c r="H12" s="40" t="s">
        <v>13</v>
      </c>
      <c r="I12" s="8" t="s">
        <v>12</v>
      </c>
      <c r="J12" s="162" t="s">
        <v>13</v>
      </c>
      <c r="K12" s="168" t="s">
        <v>12</v>
      </c>
      <c r="L12" s="162" t="s">
        <v>13</v>
      </c>
      <c r="M12" s="168" t="s">
        <v>12</v>
      </c>
      <c r="N12" s="40" t="s">
        <v>13</v>
      </c>
      <c r="O12" s="37" t="s">
        <v>14</v>
      </c>
      <c r="P12" s="9" t="s">
        <v>15</v>
      </c>
    </row>
    <row r="13" spans="1:23" ht="15" customHeight="1" x14ac:dyDescent="0.25">
      <c r="B13" s="43"/>
      <c r="C13" s="58" t="s">
        <v>16</v>
      </c>
      <c r="D13" s="59"/>
      <c r="E13" s="177">
        <f>F13/$E$8</f>
        <v>0.77474054529463487</v>
      </c>
      <c r="F13" s="178">
        <f>'Annuiteetgraafik BIL_garaaž'!F17</f>
        <v>29.362666666666662</v>
      </c>
      <c r="G13" s="177">
        <f>H13/$G$8</f>
        <v>1.7812664907651714</v>
      </c>
      <c r="H13" s="178">
        <f>'Annuiteetgraafik BIL_garaaž'!F18</f>
        <v>67.509999999999991</v>
      </c>
      <c r="I13" s="177">
        <f>J13/$I$8</f>
        <v>1.7819541375872383</v>
      </c>
      <c r="J13" s="179">
        <f>'Annuiteetgraafik BIL_I korrus'!F17</f>
        <v>357.46</v>
      </c>
      <c r="K13" s="180">
        <f>L13/$K$8</f>
        <v>1.9059637912673055</v>
      </c>
      <c r="L13" s="179">
        <f>'Annuiteetgraafik BIL_III korrus'!F17</f>
        <v>178.97</v>
      </c>
      <c r="M13" s="184">
        <f>N13/$M$8</f>
        <v>1.8169073405535499</v>
      </c>
      <c r="N13" s="157">
        <f>H13+J13+L13</f>
        <v>603.93999999999994</v>
      </c>
      <c r="O13" s="216" t="s">
        <v>17</v>
      </c>
      <c r="P13" s="134"/>
      <c r="Q13" s="60"/>
      <c r="U13" s="3"/>
      <c r="V13" s="60"/>
      <c r="W13" s="61"/>
    </row>
    <row r="14" spans="1:23" ht="31.15" customHeight="1" x14ac:dyDescent="0.25">
      <c r="B14" s="43"/>
      <c r="C14" s="58" t="s">
        <v>18</v>
      </c>
      <c r="D14" s="59"/>
      <c r="E14" s="177" t="s">
        <v>19</v>
      </c>
      <c r="F14" s="181" t="s">
        <v>19</v>
      </c>
      <c r="G14" s="177" t="s">
        <v>19</v>
      </c>
      <c r="H14" s="181" t="s">
        <v>19</v>
      </c>
      <c r="I14" s="177">
        <f t="shared" ref="I14:I15" si="0">J14/$I$8</f>
        <v>10.4981555333998</v>
      </c>
      <c r="J14" s="179">
        <f>'Annuiteetgraafik PP (lisa 6.1)'!F15</f>
        <v>2105.9299999999998</v>
      </c>
      <c r="K14" s="180" t="s">
        <v>19</v>
      </c>
      <c r="L14" s="183" t="s">
        <v>19</v>
      </c>
      <c r="M14" s="184">
        <f t="shared" ref="M14:M20" si="1">N14/$M$8</f>
        <v>6.3355294825511432</v>
      </c>
      <c r="N14" s="157">
        <f>J14</f>
        <v>2105.9299999999998</v>
      </c>
      <c r="O14" s="217"/>
      <c r="P14" s="219" t="s">
        <v>82</v>
      </c>
      <c r="Q14" s="60"/>
      <c r="R14" s="133"/>
      <c r="U14" s="3"/>
      <c r="V14" s="60"/>
      <c r="W14" s="61"/>
    </row>
    <row r="15" spans="1:23" ht="31.15" customHeight="1" x14ac:dyDescent="0.25">
      <c r="B15" s="43"/>
      <c r="C15" s="58" t="s">
        <v>20</v>
      </c>
      <c r="D15" s="59"/>
      <c r="E15" s="177" t="s">
        <v>19</v>
      </c>
      <c r="F15" s="181" t="s">
        <v>19</v>
      </c>
      <c r="G15" s="177" t="s">
        <v>19</v>
      </c>
      <c r="H15" s="181" t="s">
        <v>19</v>
      </c>
      <c r="I15" s="177">
        <f t="shared" si="0"/>
        <v>2.1740279162512466</v>
      </c>
      <c r="J15" s="179">
        <f>'Annuiteetgraafik TS (lisa 6.1)'!F15</f>
        <v>436.11</v>
      </c>
      <c r="K15" s="180" t="s">
        <v>19</v>
      </c>
      <c r="L15" s="183" t="s">
        <v>19</v>
      </c>
      <c r="M15" s="184">
        <f t="shared" si="1"/>
        <v>1.3120036101083035</v>
      </c>
      <c r="N15" s="157">
        <f>J15</f>
        <v>436.11</v>
      </c>
      <c r="O15" s="217"/>
      <c r="P15" s="220"/>
      <c r="Q15" s="60"/>
      <c r="R15" s="133"/>
      <c r="U15" s="3"/>
      <c r="V15" s="60"/>
      <c r="W15" s="61"/>
    </row>
    <row r="16" spans="1:23" ht="15" customHeight="1" x14ac:dyDescent="0.25">
      <c r="B16" s="11">
        <v>400</v>
      </c>
      <c r="C16" s="224" t="s">
        <v>21</v>
      </c>
      <c r="D16" s="207"/>
      <c r="E16" s="177">
        <f>F16/$E$8</f>
        <v>0.77933333333333332</v>
      </c>
      <c r="F16" s="178">
        <f>G16*$E$8/30*14</f>
        <v>29.536733333333331</v>
      </c>
      <c r="G16" s="177">
        <v>1.67</v>
      </c>
      <c r="H16" s="178">
        <f>G16*G8</f>
        <v>63.292999999999992</v>
      </c>
      <c r="I16" s="177">
        <v>1.67</v>
      </c>
      <c r="J16" s="179">
        <f>I16*I8</f>
        <v>335.00199999999995</v>
      </c>
      <c r="K16" s="180">
        <v>1.67</v>
      </c>
      <c r="L16" s="179">
        <f>K16*K8</f>
        <v>156.81300000000002</v>
      </c>
      <c r="M16" s="184">
        <f>N16/$M$8</f>
        <v>1.67</v>
      </c>
      <c r="N16" s="157">
        <f>H16+J16+L16</f>
        <v>555.10799999999995</v>
      </c>
      <c r="O16" s="217"/>
      <c r="P16" s="134"/>
      <c r="S16" s="139"/>
      <c r="U16" s="3"/>
      <c r="V16" s="60"/>
      <c r="W16" s="61"/>
    </row>
    <row r="17" spans="2:23" ht="45" customHeight="1" x14ac:dyDescent="0.25">
      <c r="B17" s="11">
        <v>400</v>
      </c>
      <c r="C17" s="45" t="s">
        <v>22</v>
      </c>
      <c r="D17" s="46"/>
      <c r="E17" s="144" t="s">
        <v>19</v>
      </c>
      <c r="F17" s="182" t="s">
        <v>19</v>
      </c>
      <c r="G17" s="177" t="s">
        <v>19</v>
      </c>
      <c r="H17" s="181" t="s">
        <v>19</v>
      </c>
      <c r="I17" s="177">
        <f>J17/I8</f>
        <v>0.21978305563024128</v>
      </c>
      <c r="J17" s="183">
        <v>44.088480959426398</v>
      </c>
      <c r="K17" s="180" t="s">
        <v>19</v>
      </c>
      <c r="L17" s="183" t="s">
        <v>19</v>
      </c>
      <c r="M17" s="184">
        <f t="shared" si="1"/>
        <v>0.13263682599105417</v>
      </c>
      <c r="N17" s="157">
        <f>J17</f>
        <v>44.088480959426398</v>
      </c>
      <c r="O17" s="218"/>
      <c r="P17" s="148" t="s">
        <v>81</v>
      </c>
      <c r="S17" s="139"/>
      <c r="U17" s="3"/>
      <c r="V17" s="60"/>
      <c r="W17" s="61"/>
    </row>
    <row r="18" spans="2:23" ht="15" customHeight="1" x14ac:dyDescent="0.25">
      <c r="B18" s="11">
        <v>100</v>
      </c>
      <c r="C18" s="45" t="s">
        <v>23</v>
      </c>
      <c r="D18" s="46"/>
      <c r="E18" s="144">
        <f t="shared" ref="E18" si="2">F18/$E$8</f>
        <v>0.12133333333333333</v>
      </c>
      <c r="F18" s="41">
        <f>G18*$E$8/30*14</f>
        <v>4.5985333333333331</v>
      </c>
      <c r="G18" s="84">
        <v>0.26</v>
      </c>
      <c r="H18" s="41">
        <f>G18*$G$8</f>
        <v>9.8539999999999992</v>
      </c>
      <c r="I18" s="84">
        <f>G18</f>
        <v>0.26</v>
      </c>
      <c r="J18" s="163">
        <f>I18*$I$8</f>
        <v>52.155999999999999</v>
      </c>
      <c r="K18" s="169">
        <f>I18</f>
        <v>0.26</v>
      </c>
      <c r="L18" s="163">
        <f>K18*$K$8</f>
        <v>24.414000000000001</v>
      </c>
      <c r="M18" s="184">
        <f t="shared" si="1"/>
        <v>0.26000000000000006</v>
      </c>
      <c r="N18" s="157">
        <f>H18+J18+L18</f>
        <v>86.424000000000007</v>
      </c>
      <c r="O18" s="225" t="s">
        <v>79</v>
      </c>
      <c r="P18" s="211"/>
      <c r="Q18" s="60"/>
      <c r="U18" s="3"/>
      <c r="V18" s="60"/>
      <c r="W18" s="61"/>
    </row>
    <row r="19" spans="2:23" ht="15" customHeight="1" x14ac:dyDescent="0.25">
      <c r="B19" s="11">
        <v>200</v>
      </c>
      <c r="C19" s="10" t="s">
        <v>24</v>
      </c>
      <c r="D19" s="36"/>
      <c r="E19" s="144">
        <f>F19/$E$8</f>
        <v>0.27999999999999997</v>
      </c>
      <c r="F19" s="41">
        <f>G19*$E$8/30*14</f>
        <v>10.611999999999998</v>
      </c>
      <c r="G19" s="84">
        <v>0.6</v>
      </c>
      <c r="H19" s="41">
        <f t="shared" ref="H19" si="3">G19*$G$8</f>
        <v>22.74</v>
      </c>
      <c r="I19" s="84">
        <f>G19</f>
        <v>0.6</v>
      </c>
      <c r="J19" s="163">
        <f>I19*$I$8</f>
        <v>120.35999999999999</v>
      </c>
      <c r="K19" s="169">
        <f>I19</f>
        <v>0.6</v>
      </c>
      <c r="L19" s="163">
        <f t="shared" ref="L19" si="4">K19*$K$8</f>
        <v>56.34</v>
      </c>
      <c r="M19" s="184">
        <f t="shared" si="1"/>
        <v>0.60000000000000009</v>
      </c>
      <c r="N19" s="157">
        <f>H19+J19+L19</f>
        <v>199.44</v>
      </c>
      <c r="O19" s="226"/>
      <c r="P19" s="212"/>
      <c r="Q19" s="60"/>
      <c r="U19" s="3"/>
      <c r="V19" s="60"/>
      <c r="W19" s="61"/>
    </row>
    <row r="20" spans="2:23" ht="15" customHeight="1" x14ac:dyDescent="0.25">
      <c r="B20" s="11">
        <v>500</v>
      </c>
      <c r="C20" s="10" t="s">
        <v>25</v>
      </c>
      <c r="D20" s="36"/>
      <c r="E20" s="144">
        <f>F20/$E$8</f>
        <v>2.8000000000000004E-2</v>
      </c>
      <c r="F20" s="41">
        <f>G20*$E$8/30*14</f>
        <v>1.0612000000000001</v>
      </c>
      <c r="G20" s="84">
        <v>0.06</v>
      </c>
      <c r="H20" s="41">
        <f>G20*$G$8</f>
        <v>2.274</v>
      </c>
      <c r="I20" s="84">
        <f>G20</f>
        <v>0.06</v>
      </c>
      <c r="J20" s="163">
        <f>I20*$I$8</f>
        <v>12.036</v>
      </c>
      <c r="K20" s="169">
        <f>I20</f>
        <v>0.06</v>
      </c>
      <c r="L20" s="163">
        <f>K20*$K$8</f>
        <v>5.6340000000000003</v>
      </c>
      <c r="M20" s="184">
        <f t="shared" si="1"/>
        <v>6.0000000000000005E-2</v>
      </c>
      <c r="N20" s="157">
        <f>H20+J20+L20</f>
        <v>19.943999999999999</v>
      </c>
      <c r="O20" s="227"/>
      <c r="P20" s="213"/>
      <c r="Q20" s="60"/>
      <c r="U20" s="3"/>
      <c r="V20" s="60"/>
      <c r="W20" s="61"/>
    </row>
    <row r="21" spans="2:23" x14ac:dyDescent="0.25">
      <c r="B21" s="12"/>
      <c r="C21" s="13" t="s">
        <v>26</v>
      </c>
      <c r="D21" s="13"/>
      <c r="E21" s="14">
        <f t="shared" ref="E21:H21" si="5">SUM(E13:E20)</f>
        <v>1.9834072119613015</v>
      </c>
      <c r="F21" s="42">
        <f t="shared" si="5"/>
        <v>75.17113333333333</v>
      </c>
      <c r="G21" s="14">
        <f t="shared" si="5"/>
        <v>4.3712664907651702</v>
      </c>
      <c r="H21" s="42">
        <f t="shared" si="5"/>
        <v>165.67099999999999</v>
      </c>
      <c r="I21" s="14">
        <f t="shared" ref="I21:J21" si="6">SUM(I13:I20)</f>
        <v>17.263920642868527</v>
      </c>
      <c r="J21" s="153">
        <f t="shared" si="6"/>
        <v>3463.1424809594264</v>
      </c>
      <c r="K21" s="170">
        <f t="shared" ref="K21:L21" si="7">SUM(K13:K20)</f>
        <v>4.4959637912673047</v>
      </c>
      <c r="L21" s="153">
        <f t="shared" si="7"/>
        <v>422.17100000000005</v>
      </c>
      <c r="M21" s="170">
        <f>SUM(M13:M20)</f>
        <v>12.187077259204052</v>
      </c>
      <c r="N21" s="42">
        <f>SUM(N13:N20)</f>
        <v>4050.984480959426</v>
      </c>
      <c r="O21" s="38"/>
      <c r="P21" s="15"/>
      <c r="Q21" s="60"/>
      <c r="V21" s="60"/>
      <c r="W21" s="61"/>
    </row>
    <row r="22" spans="2:23" x14ac:dyDescent="0.25">
      <c r="B22" s="16"/>
      <c r="C22" s="17"/>
      <c r="D22" s="17"/>
      <c r="E22" s="18"/>
      <c r="F22" s="48"/>
      <c r="G22" s="18"/>
      <c r="H22" s="48"/>
      <c r="I22" s="18"/>
      <c r="J22" s="164"/>
      <c r="K22" s="171"/>
      <c r="L22" s="164"/>
      <c r="M22" s="171"/>
      <c r="N22" s="48"/>
      <c r="O22" s="52"/>
      <c r="P22" s="19"/>
      <c r="Q22" s="60"/>
      <c r="V22" s="60"/>
      <c r="W22" s="61"/>
    </row>
    <row r="23" spans="2:23" ht="17.25" x14ac:dyDescent="0.25">
      <c r="B23" s="20" t="s">
        <v>27</v>
      </c>
      <c r="C23" s="13"/>
      <c r="D23" s="13"/>
      <c r="E23" s="21" t="s">
        <v>12</v>
      </c>
      <c r="F23" s="47" t="s">
        <v>13</v>
      </c>
      <c r="G23" s="21" t="s">
        <v>12</v>
      </c>
      <c r="H23" s="47" t="s">
        <v>13</v>
      </c>
      <c r="I23" s="21" t="s">
        <v>12</v>
      </c>
      <c r="J23" s="165" t="s">
        <v>13</v>
      </c>
      <c r="K23" s="172" t="s">
        <v>12</v>
      </c>
      <c r="L23" s="165" t="s">
        <v>13</v>
      </c>
      <c r="M23" s="172" t="s">
        <v>12</v>
      </c>
      <c r="N23" s="47" t="s">
        <v>13</v>
      </c>
      <c r="O23" s="49" t="s">
        <v>14</v>
      </c>
      <c r="P23" s="22" t="s">
        <v>15</v>
      </c>
      <c r="Q23" s="60"/>
      <c r="V23" s="60"/>
      <c r="W23" s="61"/>
    </row>
    <row r="24" spans="2:23" ht="15.75" customHeight="1" x14ac:dyDescent="0.25">
      <c r="B24" s="11">
        <v>300</v>
      </c>
      <c r="C24" s="207" t="s">
        <v>28</v>
      </c>
      <c r="D24" s="208"/>
      <c r="E24" s="87">
        <f>F24/E8</f>
        <v>0.13999999999999999</v>
      </c>
      <c r="F24" s="88">
        <f>$E$8*G24/30*14</f>
        <v>5.3059999999999992</v>
      </c>
      <c r="G24" s="87">
        <v>0.3</v>
      </c>
      <c r="H24" s="88">
        <f>G24*$G$8</f>
        <v>11.37</v>
      </c>
      <c r="I24" s="87">
        <v>1.25</v>
      </c>
      <c r="J24" s="166">
        <f>I24*$I$8</f>
        <v>250.75</v>
      </c>
      <c r="K24" s="173">
        <v>1.25</v>
      </c>
      <c r="L24" s="166">
        <f>K24*$K$8</f>
        <v>117.375</v>
      </c>
      <c r="M24" s="185">
        <f>N24/$M$8</f>
        <v>1.141681708784597</v>
      </c>
      <c r="N24" s="158">
        <f>H24+J24+L24</f>
        <v>379.495</v>
      </c>
      <c r="O24" s="147" t="s">
        <v>29</v>
      </c>
      <c r="P24" s="201" t="s">
        <v>30</v>
      </c>
      <c r="U24" s="3"/>
      <c r="V24" s="60"/>
      <c r="W24" s="61"/>
    </row>
    <row r="25" spans="2:23" ht="15" customHeight="1" x14ac:dyDescent="0.25">
      <c r="B25" s="11">
        <v>600</v>
      </c>
      <c r="C25" s="10" t="s">
        <v>31</v>
      </c>
      <c r="D25" s="36"/>
      <c r="E25" s="87"/>
      <c r="F25" s="88"/>
      <c r="G25" s="87"/>
      <c r="H25" s="88"/>
      <c r="I25" s="87"/>
      <c r="J25" s="166"/>
      <c r="K25" s="173"/>
      <c r="L25" s="166"/>
      <c r="M25" s="185"/>
      <c r="N25" s="158"/>
      <c r="O25" s="86"/>
      <c r="P25" s="202"/>
      <c r="Q25" s="60"/>
      <c r="U25" s="3"/>
      <c r="V25" s="60"/>
      <c r="W25" s="61"/>
    </row>
    <row r="26" spans="2:23" ht="15" customHeight="1" x14ac:dyDescent="0.25">
      <c r="B26" s="11"/>
      <c r="C26" s="10">
        <v>610</v>
      </c>
      <c r="D26" s="36" t="s">
        <v>32</v>
      </c>
      <c r="E26" s="87">
        <f>G26/2</f>
        <v>0.25</v>
      </c>
      <c r="F26" s="88">
        <f>E26*E8</f>
        <v>9.4749999999999996</v>
      </c>
      <c r="G26" s="87">
        <v>0.5</v>
      </c>
      <c r="H26" s="88">
        <f>G26*$G$8</f>
        <v>18.95</v>
      </c>
      <c r="I26" s="87">
        <f>G26</f>
        <v>0.5</v>
      </c>
      <c r="J26" s="166">
        <f>I26*$I$8</f>
        <v>100.3</v>
      </c>
      <c r="K26" s="173">
        <f>I26</f>
        <v>0.5</v>
      </c>
      <c r="L26" s="166">
        <f t="shared" ref="L26:L29" si="8">K26*$K$8</f>
        <v>46.95</v>
      </c>
      <c r="M26" s="185">
        <f>N26/$M$8</f>
        <v>0.5</v>
      </c>
      <c r="N26" s="158">
        <f>H26+J26+L26</f>
        <v>166.2</v>
      </c>
      <c r="O26" s="204" t="s">
        <v>33</v>
      </c>
      <c r="P26" s="202"/>
      <c r="Q26" s="60"/>
      <c r="U26" s="3"/>
      <c r="V26" s="60"/>
      <c r="W26" s="61"/>
    </row>
    <row r="27" spans="2:23" x14ac:dyDescent="0.25">
      <c r="B27" s="11"/>
      <c r="C27" s="10">
        <v>620</v>
      </c>
      <c r="D27" s="36" t="s">
        <v>34</v>
      </c>
      <c r="E27" s="87">
        <f t="shared" ref="E27:E29" si="9">F27/$E$8</f>
        <v>0.23333333333333331</v>
      </c>
      <c r="F27" s="88">
        <f t="shared" ref="F27:F29" si="10">$E$8*G27/30*14</f>
        <v>8.8433333333333319</v>
      </c>
      <c r="G27" s="87">
        <v>0.5</v>
      </c>
      <c r="H27" s="88">
        <f>G27*$G$8</f>
        <v>18.95</v>
      </c>
      <c r="I27" s="87">
        <f>G27</f>
        <v>0.5</v>
      </c>
      <c r="J27" s="166">
        <f>I27*$I$8</f>
        <v>100.3</v>
      </c>
      <c r="K27" s="173">
        <f>I27</f>
        <v>0.5</v>
      </c>
      <c r="L27" s="166">
        <f t="shared" si="8"/>
        <v>46.95</v>
      </c>
      <c r="M27" s="185">
        <f>N27/$M$8</f>
        <v>0.5</v>
      </c>
      <c r="N27" s="158">
        <f>H27+J27+L27</f>
        <v>166.2</v>
      </c>
      <c r="O27" s="205"/>
      <c r="P27" s="202"/>
      <c r="Q27" s="60"/>
      <c r="U27" s="3"/>
      <c r="V27" s="60"/>
      <c r="W27" s="61"/>
    </row>
    <row r="28" spans="2:23" x14ac:dyDescent="0.25">
      <c r="B28" s="11"/>
      <c r="C28" s="10">
        <v>630</v>
      </c>
      <c r="D28" s="36" t="s">
        <v>35</v>
      </c>
      <c r="E28" s="87">
        <v>0</v>
      </c>
      <c r="F28" s="88">
        <f t="shared" si="10"/>
        <v>0</v>
      </c>
      <c r="G28" s="87">
        <v>0</v>
      </c>
      <c r="H28" s="88">
        <f t="shared" ref="H28:H29" si="11">G28*$G$8</f>
        <v>0</v>
      </c>
      <c r="I28" s="87">
        <v>0.05</v>
      </c>
      <c r="J28" s="166">
        <f>I28*$I$8</f>
        <v>10.030000000000001</v>
      </c>
      <c r="K28" s="173">
        <v>0.05</v>
      </c>
      <c r="L28" s="166">
        <f t="shared" si="8"/>
        <v>4.6950000000000003</v>
      </c>
      <c r="M28" s="185">
        <f>N28/$M$8</f>
        <v>4.4299037304452477E-2</v>
      </c>
      <c r="N28" s="158">
        <f>H28+J28+L28</f>
        <v>14.725000000000001</v>
      </c>
      <c r="O28" s="206"/>
      <c r="P28" s="202"/>
      <c r="Q28" s="60"/>
      <c r="U28" s="3"/>
      <c r="V28" s="60"/>
      <c r="W28" s="61"/>
    </row>
    <row r="29" spans="2:23" ht="13.9" customHeight="1" x14ac:dyDescent="0.25">
      <c r="B29" s="11">
        <v>700</v>
      </c>
      <c r="C29" s="207" t="s">
        <v>36</v>
      </c>
      <c r="D29" s="208"/>
      <c r="E29" s="87">
        <f t="shared" si="9"/>
        <v>1.8666666666666668E-2</v>
      </c>
      <c r="F29" s="88">
        <f t="shared" si="10"/>
        <v>0.70746666666666669</v>
      </c>
      <c r="G29" s="87">
        <v>0.04</v>
      </c>
      <c r="H29" s="88">
        <f t="shared" si="11"/>
        <v>1.516</v>
      </c>
      <c r="I29" s="87">
        <f>G29</f>
        <v>0.04</v>
      </c>
      <c r="J29" s="166">
        <f>I29*$I$8</f>
        <v>8.0239999999999991</v>
      </c>
      <c r="K29" s="173">
        <f>I29</f>
        <v>0.04</v>
      </c>
      <c r="L29" s="166">
        <f t="shared" si="8"/>
        <v>3.7560000000000002</v>
      </c>
      <c r="M29" s="185">
        <f>N29/$M$8</f>
        <v>0.04</v>
      </c>
      <c r="N29" s="158">
        <f>H29+J29+L29</f>
        <v>13.295999999999999</v>
      </c>
      <c r="O29" s="147" t="s">
        <v>29</v>
      </c>
      <c r="P29" s="203"/>
      <c r="Q29" s="60"/>
      <c r="U29" s="3"/>
      <c r="V29" s="60"/>
      <c r="W29" s="61"/>
    </row>
    <row r="30" spans="2:23" ht="41.45" customHeight="1" x14ac:dyDescent="0.25">
      <c r="B30" s="11">
        <v>720</v>
      </c>
      <c r="C30" s="207" t="s">
        <v>37</v>
      </c>
      <c r="D30" s="208"/>
      <c r="E30" s="150">
        <v>0</v>
      </c>
      <c r="F30" s="151">
        <v>0</v>
      </c>
      <c r="G30" s="150">
        <v>0</v>
      </c>
      <c r="H30" s="151">
        <v>0</v>
      </c>
      <c r="I30" s="150">
        <f>J30/I8</f>
        <v>0.62313060817547361</v>
      </c>
      <c r="J30" s="167">
        <f>5*25</f>
        <v>125</v>
      </c>
      <c r="K30" s="174">
        <v>0</v>
      </c>
      <c r="L30" s="167">
        <v>0</v>
      </c>
      <c r="M30" s="186">
        <f>N30/$M$8</f>
        <v>0.37605294825511437</v>
      </c>
      <c r="N30" s="159">
        <f>J30</f>
        <v>125</v>
      </c>
      <c r="O30" s="147" t="s">
        <v>38</v>
      </c>
      <c r="P30" s="152" t="s">
        <v>39</v>
      </c>
      <c r="Q30" s="60"/>
      <c r="U30" s="3"/>
      <c r="V30" s="60"/>
      <c r="W30" s="61"/>
    </row>
    <row r="31" spans="2:23" ht="15.75" thickBot="1" x14ac:dyDescent="0.3">
      <c r="B31" s="23"/>
      <c r="C31" s="24" t="s">
        <v>40</v>
      </c>
      <c r="D31" s="24"/>
      <c r="E31" s="89">
        <f>SUM(E24:E30)</f>
        <v>0.64200000000000002</v>
      </c>
      <c r="F31" s="90">
        <f t="shared" ref="F31:N31" si="12">SUM(F24:F30)</f>
        <v>24.331799999999998</v>
      </c>
      <c r="G31" s="89">
        <f t="shared" si="12"/>
        <v>1.34</v>
      </c>
      <c r="H31" s="90">
        <f t="shared" si="12"/>
        <v>50.785999999999994</v>
      </c>
      <c r="I31" s="89">
        <f t="shared" ref="I31:K31" si="13">SUM(I24:I30)</f>
        <v>2.9631306081754736</v>
      </c>
      <c r="J31" s="154">
        <f>SUM(J24:J30)</f>
        <v>594.404</v>
      </c>
      <c r="K31" s="175">
        <f t="shared" si="13"/>
        <v>2.34</v>
      </c>
      <c r="L31" s="154">
        <f>SUM(L24:L30)</f>
        <v>219.72599999999997</v>
      </c>
      <c r="M31" s="175">
        <f t="shared" si="12"/>
        <v>2.602033694344164</v>
      </c>
      <c r="N31" s="90">
        <f t="shared" si="12"/>
        <v>864.91600000000005</v>
      </c>
      <c r="O31" s="39"/>
      <c r="P31" s="25"/>
      <c r="Q31" s="60"/>
      <c r="V31" s="60"/>
      <c r="W31" s="61"/>
    </row>
    <row r="32" spans="2:23" ht="17.25" customHeight="1" x14ac:dyDescent="0.25">
      <c r="B32" s="26"/>
      <c r="C32" s="6"/>
      <c r="D32" s="6"/>
      <c r="E32" s="27"/>
      <c r="F32" s="28"/>
      <c r="G32" s="27"/>
      <c r="H32" s="28"/>
      <c r="I32" s="27"/>
      <c r="J32" s="155"/>
      <c r="K32" s="195"/>
      <c r="L32" s="155"/>
      <c r="M32" s="196"/>
      <c r="N32" s="160"/>
      <c r="O32" s="29"/>
      <c r="Q32" s="60"/>
    </row>
    <row r="33" spans="2:16" x14ac:dyDescent="0.25">
      <c r="B33" s="215" t="s">
        <v>41</v>
      </c>
      <c r="C33" s="215"/>
      <c r="D33" s="215"/>
      <c r="E33" s="27">
        <f>E31+E21</f>
        <v>2.6254072119613014</v>
      </c>
      <c r="F33" s="28">
        <f>ROUND(F31+F21,2)</f>
        <v>99.5</v>
      </c>
      <c r="G33" s="27">
        <f>G31+G21</f>
        <v>5.71126649076517</v>
      </c>
      <c r="H33" s="28">
        <f>ROUND(H31+H21,2)</f>
        <v>216.46</v>
      </c>
      <c r="I33" s="27">
        <f>I31+I21</f>
        <v>20.227051251043999</v>
      </c>
      <c r="J33" s="155">
        <f>ROUND(J31+J21,2)</f>
        <v>4057.55</v>
      </c>
      <c r="K33" s="27">
        <f>K31+K21</f>
        <v>6.8359637912673046</v>
      </c>
      <c r="L33" s="155">
        <f>ROUND(L31+L21,2)</f>
        <v>641.9</v>
      </c>
      <c r="M33" s="197">
        <f>M31+M21</f>
        <v>14.789110953548217</v>
      </c>
      <c r="N33" s="160">
        <f>ROUND(N31+N21,2)</f>
        <v>4915.8999999999996</v>
      </c>
      <c r="O33" s="29"/>
    </row>
    <row r="34" spans="2:16" x14ac:dyDescent="0.25">
      <c r="B34" s="26" t="s">
        <v>42</v>
      </c>
      <c r="C34" s="146"/>
      <c r="D34" s="30">
        <v>0.2</v>
      </c>
      <c r="E34" s="83">
        <f>E33*D34</f>
        <v>0.52508144239226029</v>
      </c>
      <c r="F34" s="28">
        <f>ROUND(F33*D34,2)</f>
        <v>19.899999999999999</v>
      </c>
      <c r="G34" s="83">
        <f>G33*D34</f>
        <v>1.142253298153034</v>
      </c>
      <c r="H34" s="28">
        <f>ROUND(H33*D34,2)</f>
        <v>43.29</v>
      </c>
      <c r="I34" s="83">
        <f>I33*D34</f>
        <v>4.0454102502087999</v>
      </c>
      <c r="J34" s="155">
        <f>ROUND(J33*D34,2)</f>
        <v>811.51</v>
      </c>
      <c r="K34" s="83">
        <f>K33*D34</f>
        <v>1.3671927582534611</v>
      </c>
      <c r="L34" s="155">
        <f>ROUND(L33*D34,2)</f>
        <v>128.38</v>
      </c>
      <c r="M34" s="198">
        <f>M33*D34</f>
        <v>2.9578221907096438</v>
      </c>
      <c r="N34" s="160">
        <f>ROUND(N33*D34,2)</f>
        <v>983.18</v>
      </c>
    </row>
    <row r="35" spans="2:16" x14ac:dyDescent="0.25">
      <c r="B35" s="6" t="s">
        <v>43</v>
      </c>
      <c r="C35" s="6"/>
      <c r="D35" s="6"/>
      <c r="E35" s="27">
        <f t="shared" ref="E35:F35" si="14">E34+E33</f>
        <v>3.1504886543535617</v>
      </c>
      <c r="F35" s="28">
        <f t="shared" si="14"/>
        <v>119.4</v>
      </c>
      <c r="G35" s="27">
        <f t="shared" ref="G35:H35" si="15">G34+G33</f>
        <v>6.853519788918204</v>
      </c>
      <c r="H35" s="28">
        <f t="shared" si="15"/>
        <v>259.75</v>
      </c>
      <c r="I35" s="27">
        <f t="shared" ref="I35:J35" si="16">I34+I33</f>
        <v>24.272461501252799</v>
      </c>
      <c r="J35" s="155">
        <f t="shared" si="16"/>
        <v>4869.0600000000004</v>
      </c>
      <c r="K35" s="27">
        <f t="shared" ref="K35:L35" si="17">K34+K33</f>
        <v>8.2031565495207666</v>
      </c>
      <c r="L35" s="155">
        <f t="shared" si="17"/>
        <v>770.28</v>
      </c>
      <c r="M35" s="197">
        <f t="shared" ref="M35" si="18">M34+M33</f>
        <v>17.746933144257859</v>
      </c>
      <c r="N35" s="160">
        <f>N34+N33</f>
        <v>5899.08</v>
      </c>
      <c r="O35" s="29"/>
    </row>
    <row r="36" spans="2:16" x14ac:dyDescent="0.25">
      <c r="B36" s="6" t="s">
        <v>44</v>
      </c>
      <c r="C36" s="6"/>
      <c r="D36" s="6"/>
      <c r="E36" s="192" t="s">
        <v>45</v>
      </c>
      <c r="F36" s="28">
        <f>F33</f>
        <v>99.5</v>
      </c>
      <c r="G36" s="192">
        <v>18</v>
      </c>
      <c r="H36" s="28">
        <f>H33*G36</f>
        <v>3896.28</v>
      </c>
      <c r="I36" s="193">
        <v>6</v>
      </c>
      <c r="J36" s="155">
        <f>J33*I36</f>
        <v>24345.300000000003</v>
      </c>
      <c r="K36" s="193">
        <v>6</v>
      </c>
      <c r="L36" s="155">
        <f>L33*K36</f>
        <v>3851.3999999999996</v>
      </c>
      <c r="M36" s="194">
        <v>6</v>
      </c>
      <c r="N36" s="160">
        <f>N33*M36</f>
        <v>29495.399999999998</v>
      </c>
      <c r="O36" s="31"/>
      <c r="P36" s="32"/>
    </row>
    <row r="37" spans="2:16" ht="15.75" thickBot="1" x14ac:dyDescent="0.3">
      <c r="B37" s="6" t="s">
        <v>46</v>
      </c>
      <c r="C37" s="6"/>
      <c r="D37" s="6"/>
      <c r="E37" s="191" t="s">
        <v>45</v>
      </c>
      <c r="F37" s="33">
        <f>F35</f>
        <v>119.4</v>
      </c>
      <c r="G37" s="191">
        <v>18</v>
      </c>
      <c r="H37" s="33">
        <f>H35*G37</f>
        <v>4675.5</v>
      </c>
      <c r="I37" s="189">
        <v>6</v>
      </c>
      <c r="J37" s="156">
        <f>J35*I37</f>
        <v>29214.36</v>
      </c>
      <c r="K37" s="189">
        <v>6</v>
      </c>
      <c r="L37" s="156">
        <f>L35*K37</f>
        <v>4621.68</v>
      </c>
      <c r="M37" s="190">
        <v>6</v>
      </c>
      <c r="N37" s="161">
        <f>N35*M37</f>
        <v>35394.479999999996</v>
      </c>
      <c r="O37" s="34"/>
      <c r="P37" s="35"/>
    </row>
    <row r="38" spans="2:16" ht="15.75" x14ac:dyDescent="0.25">
      <c r="B38" s="214"/>
      <c r="C38" s="214"/>
      <c r="D38" s="214"/>
      <c r="E38" s="214"/>
      <c r="F38" s="214"/>
      <c r="G38" s="149"/>
      <c r="H38" s="2"/>
    </row>
    <row r="39" spans="2:16" ht="43.15" customHeight="1" x14ac:dyDescent="0.25">
      <c r="B39" s="210" t="s">
        <v>47</v>
      </c>
      <c r="C39" s="210"/>
      <c r="D39" s="210"/>
      <c r="E39" s="210"/>
      <c r="F39" s="210"/>
      <c r="G39" s="210"/>
      <c r="H39" s="210"/>
      <c r="I39" s="210"/>
      <c r="J39" s="210"/>
      <c r="K39" s="210"/>
      <c r="L39" s="210"/>
      <c r="M39" s="210"/>
      <c r="N39" s="210"/>
      <c r="O39" s="210"/>
      <c r="P39" s="210"/>
    </row>
    <row r="40" spans="2:16" ht="15.75" x14ac:dyDescent="0.25">
      <c r="B40" s="85"/>
      <c r="C40" s="2"/>
      <c r="D40" s="2"/>
      <c r="E40" s="2"/>
      <c r="F40" s="2"/>
      <c r="G40" s="2"/>
      <c r="H40" s="2"/>
    </row>
    <row r="41" spans="2:16" ht="15.75" x14ac:dyDescent="0.25">
      <c r="B41" s="2"/>
      <c r="C41" s="2"/>
      <c r="D41" s="2"/>
      <c r="E41" s="2"/>
      <c r="F41" s="2"/>
      <c r="G41" s="2"/>
      <c r="H41" s="2"/>
    </row>
    <row r="42" spans="2:16" x14ac:dyDescent="0.25">
      <c r="B42" s="6" t="s">
        <v>48</v>
      </c>
      <c r="C42" s="6"/>
      <c r="D42" s="6"/>
      <c r="E42" s="6" t="s">
        <v>49</v>
      </c>
    </row>
    <row r="44" spans="2:16" x14ac:dyDescent="0.25">
      <c r="B44" s="51" t="s">
        <v>50</v>
      </c>
      <c r="C44" s="51"/>
      <c r="D44" s="51"/>
      <c r="E44" s="51" t="s">
        <v>50</v>
      </c>
      <c r="F44" s="51"/>
      <c r="G44" s="51"/>
    </row>
    <row r="45" spans="2:16" ht="15.75" x14ac:dyDescent="0.25">
      <c r="B45" s="2"/>
      <c r="C45" s="2"/>
      <c r="D45" s="2"/>
      <c r="E45" s="2"/>
      <c r="F45" s="2"/>
      <c r="G45" s="2"/>
      <c r="H45" s="2"/>
    </row>
  </sheetData>
  <mergeCells count="21">
    <mergeCell ref="A3:P3"/>
    <mergeCell ref="I7:J7"/>
    <mergeCell ref="E7:H7"/>
    <mergeCell ref="M7:N7"/>
    <mergeCell ref="E11:F11"/>
    <mergeCell ref="G11:H11"/>
    <mergeCell ref="P24:P29"/>
    <mergeCell ref="O26:O28"/>
    <mergeCell ref="C29:D29"/>
    <mergeCell ref="K7:L7"/>
    <mergeCell ref="B39:P39"/>
    <mergeCell ref="P18:P20"/>
    <mergeCell ref="B38:F38"/>
    <mergeCell ref="B33:D33"/>
    <mergeCell ref="O13:O17"/>
    <mergeCell ref="P14:P15"/>
    <mergeCell ref="I11:N11"/>
    <mergeCell ref="C30:D30"/>
    <mergeCell ref="C16:D16"/>
    <mergeCell ref="O18:O20"/>
    <mergeCell ref="C24:D2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1122E-8782-445C-85E5-38E90D037E14}">
  <dimension ref="A1:P136"/>
  <sheetViews>
    <sheetView zoomScaleNormal="100" workbookViewId="0">
      <selection activeCell="B4" sqref="B4"/>
    </sheetView>
  </sheetViews>
  <sheetFormatPr defaultColWidth="9.140625" defaultRowHeight="15" x14ac:dyDescent="0.25"/>
  <cols>
    <col min="1" max="1" width="9.140625" style="68" customWidth="1"/>
    <col min="2" max="2" width="7.85546875" style="68" customWidth="1"/>
    <col min="3" max="3" width="14.7109375" style="68" customWidth="1"/>
    <col min="4" max="4" width="14.28515625" style="68" customWidth="1"/>
    <col min="5" max="7" width="14.7109375" style="68" customWidth="1"/>
    <col min="8" max="10" width="9.140625" style="68"/>
    <col min="11" max="11" width="11" style="68" customWidth="1"/>
    <col min="12" max="16384" width="9.140625" style="68"/>
  </cols>
  <sheetData>
    <row r="1" spans="1:16" x14ac:dyDescent="0.25">
      <c r="A1" s="62"/>
      <c r="B1" s="62"/>
      <c r="C1" s="62"/>
      <c r="D1" s="62"/>
      <c r="E1" s="62"/>
      <c r="F1" s="62"/>
      <c r="G1" s="63"/>
    </row>
    <row r="2" spans="1:16" x14ac:dyDescent="0.25">
      <c r="A2" s="62"/>
      <c r="B2" s="62"/>
      <c r="C2" s="62"/>
      <c r="D2" s="62"/>
      <c r="E2" s="62"/>
      <c r="F2" s="64"/>
      <c r="G2" s="65"/>
    </row>
    <row r="3" spans="1:16" x14ac:dyDescent="0.25">
      <c r="A3" s="62"/>
      <c r="B3" s="62"/>
      <c r="C3" s="62"/>
      <c r="D3" s="62"/>
      <c r="E3" s="62"/>
      <c r="F3" s="64"/>
      <c r="G3" s="65"/>
      <c r="K3" s="78" t="s">
        <v>2</v>
      </c>
      <c r="L3" s="78" t="s">
        <v>51</v>
      </c>
      <c r="M3" s="79"/>
    </row>
    <row r="4" spans="1:16" ht="18.75" x14ac:dyDescent="0.3">
      <c r="A4" s="95"/>
      <c r="B4" s="96" t="s">
        <v>52</v>
      </c>
      <c r="C4" s="95"/>
      <c r="D4" s="95"/>
      <c r="E4" s="64"/>
      <c r="F4" s="97"/>
      <c r="G4" s="95"/>
      <c r="H4" s="98"/>
      <c r="I4" s="98"/>
      <c r="J4" s="98"/>
      <c r="K4" s="99" t="s">
        <v>53</v>
      </c>
      <c r="L4" s="100">
        <v>37.9</v>
      </c>
      <c r="M4" s="101">
        <f>L4/$L$9</f>
        <v>7.9940940729803841E-3</v>
      </c>
      <c r="N4" s="102"/>
      <c r="O4" s="81"/>
    </row>
    <row r="5" spans="1:16" x14ac:dyDescent="0.25">
      <c r="A5" s="95"/>
      <c r="B5" s="95"/>
      <c r="C5" s="95"/>
      <c r="D5" s="95"/>
      <c r="E5" s="95"/>
      <c r="F5" s="103"/>
      <c r="G5" s="95"/>
      <c r="H5" s="98"/>
      <c r="I5" s="98"/>
      <c r="J5" s="98"/>
      <c r="K5" s="99" t="s">
        <v>54</v>
      </c>
      <c r="L5" s="100"/>
      <c r="M5" s="101">
        <f>L5/$L$9</f>
        <v>0</v>
      </c>
      <c r="N5" s="104"/>
      <c r="O5" s="81"/>
    </row>
    <row r="6" spans="1:16" x14ac:dyDescent="0.25">
      <c r="A6" s="95"/>
      <c r="B6" s="105" t="s">
        <v>55</v>
      </c>
      <c r="C6" s="106"/>
      <c r="D6" s="107"/>
      <c r="E6" s="108">
        <v>44364</v>
      </c>
      <c r="F6" s="109"/>
      <c r="G6" s="95"/>
      <c r="H6" s="98"/>
      <c r="I6" s="98"/>
      <c r="J6" s="98"/>
      <c r="K6" s="99" t="s">
        <v>56</v>
      </c>
      <c r="L6" s="100"/>
      <c r="M6" s="101">
        <f>L6/$L$9</f>
        <v>0</v>
      </c>
      <c r="N6" s="110"/>
      <c r="O6" s="74"/>
    </row>
    <row r="7" spans="1:16" x14ac:dyDescent="0.25">
      <c r="A7" s="95"/>
      <c r="B7" s="111" t="s">
        <v>57</v>
      </c>
      <c r="C7" s="64"/>
      <c r="D7" s="98"/>
      <c r="E7" s="94">
        <v>90</v>
      </c>
      <c r="F7" s="112" t="s">
        <v>58</v>
      </c>
      <c r="G7" s="95"/>
      <c r="H7" s="98"/>
      <c r="I7" s="98"/>
      <c r="J7" s="98"/>
      <c r="K7" s="99" t="s">
        <v>59</v>
      </c>
      <c r="L7" s="100"/>
      <c r="M7" s="101">
        <f>L7/$L$9</f>
        <v>0</v>
      </c>
      <c r="N7" s="113"/>
      <c r="O7" s="76"/>
    </row>
    <row r="8" spans="1:16" x14ac:dyDescent="0.25">
      <c r="A8" s="95"/>
      <c r="B8" s="111" t="s">
        <v>60</v>
      </c>
      <c r="C8" s="64"/>
      <c r="D8" s="114">
        <f>E6-1</f>
        <v>44363</v>
      </c>
      <c r="E8" s="115">
        <f>954327.19-217.89*16</f>
        <v>950840.95</v>
      </c>
      <c r="F8" s="112" t="s">
        <v>61</v>
      </c>
      <c r="G8" s="95"/>
      <c r="H8" s="98"/>
      <c r="I8" s="98"/>
      <c r="J8" s="98"/>
      <c r="K8" s="99" t="s">
        <v>62</v>
      </c>
      <c r="L8" s="100"/>
      <c r="M8" s="101">
        <f>L8/$L$9</f>
        <v>0</v>
      </c>
      <c r="N8" s="113"/>
      <c r="O8" s="76"/>
    </row>
    <row r="9" spans="1:16" x14ac:dyDescent="0.25">
      <c r="A9" s="95"/>
      <c r="B9" s="111" t="s">
        <v>60</v>
      </c>
      <c r="C9" s="64"/>
      <c r="D9" s="114">
        <f>EDATE(D8,E7)+15</f>
        <v>47118</v>
      </c>
      <c r="E9" s="115">
        <v>353160.67000000051</v>
      </c>
      <c r="F9" s="112" t="s">
        <v>61</v>
      </c>
      <c r="G9" s="176"/>
      <c r="H9" s="98"/>
      <c r="I9" s="98"/>
      <c r="J9" s="98"/>
      <c r="K9" s="116" t="s">
        <v>63</v>
      </c>
      <c r="L9" s="117">
        <v>4741</v>
      </c>
      <c r="M9" s="116"/>
      <c r="N9" s="113"/>
      <c r="O9" s="76"/>
    </row>
    <row r="10" spans="1:16" x14ac:dyDescent="0.25">
      <c r="A10" s="95"/>
      <c r="B10" s="111" t="s">
        <v>64</v>
      </c>
      <c r="C10" s="64"/>
      <c r="D10" s="98"/>
      <c r="E10" s="118">
        <f>M4</f>
        <v>7.9940940729803841E-3</v>
      </c>
      <c r="F10" s="112"/>
      <c r="G10" s="95"/>
      <c r="H10" s="98"/>
      <c r="I10" s="98"/>
      <c r="J10" s="98"/>
      <c r="K10" s="98"/>
      <c r="L10" s="98"/>
      <c r="M10" s="119"/>
      <c r="N10" s="119"/>
      <c r="O10" s="77"/>
    </row>
    <row r="11" spans="1:16" x14ac:dyDescent="0.25">
      <c r="A11" s="95"/>
      <c r="B11" s="111" t="s">
        <v>65</v>
      </c>
      <c r="C11" s="64"/>
      <c r="D11" s="98"/>
      <c r="E11" s="120">
        <f>ROUND(E8*E10,2)</f>
        <v>7601.11</v>
      </c>
      <c r="F11" s="112" t="s">
        <v>61</v>
      </c>
      <c r="G11" s="95"/>
      <c r="H11" s="98"/>
      <c r="I11" s="98"/>
      <c r="J11" s="98"/>
      <c r="K11" s="98"/>
      <c r="L11" s="98"/>
      <c r="M11" s="119"/>
      <c r="N11" s="119"/>
      <c r="O11" s="77"/>
    </row>
    <row r="12" spans="1:16" x14ac:dyDescent="0.25">
      <c r="A12" s="95"/>
      <c r="B12" s="111" t="s">
        <v>66</v>
      </c>
      <c r="C12" s="64"/>
      <c r="D12" s="98"/>
      <c r="E12" s="120">
        <f>ROUND(E9*E10,2)</f>
        <v>2823.2</v>
      </c>
      <c r="F12" s="112" t="s">
        <v>61</v>
      </c>
      <c r="G12" s="95"/>
      <c r="H12" s="98"/>
      <c r="I12" s="98"/>
      <c r="J12" s="98"/>
      <c r="K12" s="121"/>
      <c r="L12" s="121"/>
      <c r="M12" s="113"/>
      <c r="N12" s="113"/>
      <c r="O12" s="76"/>
      <c r="P12" s="77"/>
    </row>
    <row r="13" spans="1:16" x14ac:dyDescent="0.25">
      <c r="A13" s="95"/>
      <c r="B13" s="122" t="s">
        <v>77</v>
      </c>
      <c r="C13" s="123"/>
      <c r="D13" s="124"/>
      <c r="E13" s="125">
        <v>3.3000000000000002E-2</v>
      </c>
      <c r="F13" s="126"/>
      <c r="G13" s="95"/>
      <c r="H13" s="98"/>
      <c r="I13" s="98"/>
      <c r="J13" s="98"/>
      <c r="K13" s="121"/>
      <c r="L13" s="121"/>
      <c r="M13" s="113"/>
      <c r="N13" s="113"/>
      <c r="O13" s="76"/>
      <c r="P13" s="77"/>
    </row>
    <row r="14" spans="1:16" x14ac:dyDescent="0.25">
      <c r="A14" s="95"/>
      <c r="B14" s="94"/>
      <c r="C14" s="64"/>
      <c r="D14" s="98"/>
      <c r="E14" s="127"/>
      <c r="F14" s="94"/>
      <c r="G14" s="95"/>
      <c r="H14" s="98"/>
      <c r="I14" s="98"/>
      <c r="J14" s="98"/>
      <c r="K14" s="121"/>
      <c r="L14" s="121"/>
      <c r="M14" s="113"/>
      <c r="N14" s="113"/>
      <c r="O14" s="76"/>
      <c r="P14" s="77"/>
    </row>
    <row r="15" spans="1:16" x14ac:dyDescent="0.25">
      <c r="A15" s="98"/>
      <c r="B15" s="98"/>
      <c r="C15" s="98"/>
      <c r="D15" s="98"/>
      <c r="E15" s="98"/>
      <c r="F15" s="98"/>
      <c r="G15" s="98"/>
      <c r="H15" s="98"/>
      <c r="I15" s="98"/>
      <c r="J15" s="98"/>
      <c r="K15" s="121"/>
      <c r="L15" s="121"/>
      <c r="M15" s="113"/>
      <c r="N15" s="113"/>
      <c r="O15" s="76"/>
      <c r="P15" s="77"/>
    </row>
    <row r="16" spans="1:16" ht="15.75" thickBot="1" x14ac:dyDescent="0.3">
      <c r="A16" s="128" t="s">
        <v>67</v>
      </c>
      <c r="B16" s="128" t="s">
        <v>68</v>
      </c>
      <c r="C16" s="128" t="s">
        <v>69</v>
      </c>
      <c r="D16" s="128" t="s">
        <v>70</v>
      </c>
      <c r="E16" s="128" t="s">
        <v>71</v>
      </c>
      <c r="F16" s="128" t="s">
        <v>72</v>
      </c>
      <c r="G16" s="128" t="s">
        <v>73</v>
      </c>
      <c r="H16" s="98"/>
      <c r="I16" s="98"/>
      <c r="J16" s="98"/>
      <c r="K16" s="121"/>
      <c r="L16" s="121"/>
      <c r="M16" s="113"/>
      <c r="N16" s="113"/>
      <c r="O16" s="76"/>
      <c r="P16" s="77"/>
    </row>
    <row r="17" spans="1:16" x14ac:dyDescent="0.25">
      <c r="A17" s="129">
        <f>E6</f>
        <v>44364</v>
      </c>
      <c r="B17" s="64">
        <v>1</v>
      </c>
      <c r="C17" s="103">
        <f>E11</f>
        <v>7601.11</v>
      </c>
      <c r="D17" s="130">
        <f>ROUND(IPMT($E$13/12,B17,$E$7,-$E$11,$E$12,0),2)*13/30</f>
        <v>9.0566666666666666</v>
      </c>
      <c r="E17" s="130">
        <f>ROUND(PPMT($E$13/12,B17,$E$7,-$E$11,$E$12,0),2)*13/30</f>
        <v>20.305999999999997</v>
      </c>
      <c r="F17" s="130">
        <f>D17+E17</f>
        <v>29.362666666666662</v>
      </c>
      <c r="G17" s="130">
        <f>C17-E17</f>
        <v>7580.8040000000001</v>
      </c>
      <c r="H17" s="98"/>
      <c r="I17" s="98"/>
      <c r="J17" s="98"/>
      <c r="K17" s="121"/>
      <c r="L17" s="121"/>
      <c r="M17" s="113"/>
      <c r="N17" s="113"/>
      <c r="O17" s="76"/>
      <c r="P17" s="77"/>
    </row>
    <row r="18" spans="1:16" x14ac:dyDescent="0.25">
      <c r="A18" s="129">
        <f>EDATE(A17,1)-16</f>
        <v>44378</v>
      </c>
      <c r="B18" s="64">
        <v>2</v>
      </c>
      <c r="C18" s="103">
        <f>G17</f>
        <v>7580.8040000000001</v>
      </c>
      <c r="D18" s="130">
        <f t="shared" ref="D18:D75" si="0">ROUND(C18*$E$13/12,2)</f>
        <v>20.85</v>
      </c>
      <c r="E18" s="130">
        <f>ROUND(PPMT($E$13/12,B18-1,$E$7,-$C$18,$E$12,0),2)</f>
        <v>46.66</v>
      </c>
      <c r="F18" s="130">
        <f t="shared" ref="F18:F81" si="1">D18+E18</f>
        <v>67.509999999999991</v>
      </c>
      <c r="G18" s="130">
        <f t="shared" ref="G18:G75" si="2">C18-E18</f>
        <v>7534.1440000000002</v>
      </c>
      <c r="H18" s="98"/>
      <c r="I18" s="98"/>
      <c r="J18" s="98"/>
      <c r="K18" s="121"/>
      <c r="L18" s="121"/>
      <c r="M18" s="113"/>
      <c r="N18" s="113"/>
      <c r="O18" s="76"/>
      <c r="P18" s="77"/>
    </row>
    <row r="19" spans="1:16" x14ac:dyDescent="0.25">
      <c r="A19" s="71">
        <f>EDATE(A18,1)</f>
        <v>44409</v>
      </c>
      <c r="B19" s="72">
        <v>3</v>
      </c>
      <c r="C19" s="67">
        <f>G18</f>
        <v>7534.1440000000002</v>
      </c>
      <c r="D19" s="73">
        <f t="shared" si="0"/>
        <v>20.72</v>
      </c>
      <c r="E19" s="130">
        <f t="shared" ref="E19:E82" si="3">ROUND(PPMT($E$13/12,B19-1,$E$7,-$C$18,$E$12,0),2)</f>
        <v>46.79</v>
      </c>
      <c r="F19" s="130">
        <f t="shared" si="1"/>
        <v>67.509999999999991</v>
      </c>
      <c r="G19" s="73">
        <f t="shared" si="2"/>
        <v>7487.3540000000003</v>
      </c>
      <c r="K19" s="75"/>
      <c r="L19" s="75"/>
      <c r="M19" s="76"/>
      <c r="N19" s="76"/>
      <c r="O19" s="76"/>
      <c r="P19" s="77"/>
    </row>
    <row r="20" spans="1:16" x14ac:dyDescent="0.25">
      <c r="A20" s="71">
        <f t="shared" ref="A20:A83" si="4">EDATE(A19,1)</f>
        <v>44440</v>
      </c>
      <c r="B20" s="72">
        <v>4</v>
      </c>
      <c r="C20" s="67">
        <f t="shared" ref="C20:C75" si="5">G19</f>
        <v>7487.3540000000003</v>
      </c>
      <c r="D20" s="73">
        <f t="shared" si="0"/>
        <v>20.59</v>
      </c>
      <c r="E20" s="130">
        <f t="shared" si="3"/>
        <v>46.92</v>
      </c>
      <c r="F20" s="130">
        <f t="shared" si="1"/>
        <v>67.510000000000005</v>
      </c>
      <c r="G20" s="73">
        <f t="shared" si="2"/>
        <v>7440.4340000000002</v>
      </c>
      <c r="K20" s="75"/>
      <c r="L20" s="75"/>
      <c r="M20" s="76"/>
      <c r="N20" s="76"/>
      <c r="O20" s="76"/>
      <c r="P20" s="77"/>
    </row>
    <row r="21" spans="1:16" x14ac:dyDescent="0.25">
      <c r="A21" s="71">
        <f t="shared" si="4"/>
        <v>44470</v>
      </c>
      <c r="B21" s="72">
        <v>5</v>
      </c>
      <c r="C21" s="67">
        <f t="shared" si="5"/>
        <v>7440.4340000000002</v>
      </c>
      <c r="D21" s="73">
        <f t="shared" si="0"/>
        <v>20.46</v>
      </c>
      <c r="E21" s="130">
        <f t="shared" si="3"/>
        <v>47.05</v>
      </c>
      <c r="F21" s="130">
        <f t="shared" si="1"/>
        <v>67.509999999999991</v>
      </c>
      <c r="G21" s="73">
        <f t="shared" si="2"/>
        <v>7393.384</v>
      </c>
      <c r="K21" s="75"/>
      <c r="L21" s="75"/>
      <c r="M21" s="76"/>
      <c r="N21" s="76"/>
      <c r="O21" s="76"/>
      <c r="P21" s="77"/>
    </row>
    <row r="22" spans="1:16" x14ac:dyDescent="0.25">
      <c r="A22" s="71">
        <f t="shared" si="4"/>
        <v>44501</v>
      </c>
      <c r="B22" s="72">
        <v>6</v>
      </c>
      <c r="C22" s="67">
        <f t="shared" si="5"/>
        <v>7393.384</v>
      </c>
      <c r="D22" s="73">
        <f t="shared" si="0"/>
        <v>20.329999999999998</v>
      </c>
      <c r="E22" s="130">
        <f t="shared" si="3"/>
        <v>47.18</v>
      </c>
      <c r="F22" s="130">
        <f t="shared" si="1"/>
        <v>67.509999999999991</v>
      </c>
      <c r="G22" s="73">
        <f t="shared" si="2"/>
        <v>7346.2039999999997</v>
      </c>
      <c r="K22" s="75"/>
      <c r="L22" s="75"/>
      <c r="M22" s="76"/>
      <c r="N22" s="76"/>
      <c r="O22" s="76"/>
      <c r="P22" s="77"/>
    </row>
    <row r="23" spans="1:16" x14ac:dyDescent="0.25">
      <c r="A23" s="71">
        <f t="shared" si="4"/>
        <v>44531</v>
      </c>
      <c r="B23" s="72">
        <v>7</v>
      </c>
      <c r="C23" s="67">
        <f t="shared" si="5"/>
        <v>7346.2039999999997</v>
      </c>
      <c r="D23" s="73">
        <f t="shared" si="0"/>
        <v>20.2</v>
      </c>
      <c r="E23" s="130">
        <f t="shared" si="3"/>
        <v>47.31</v>
      </c>
      <c r="F23" s="130">
        <f t="shared" si="1"/>
        <v>67.510000000000005</v>
      </c>
      <c r="G23" s="73">
        <f t="shared" si="2"/>
        <v>7298.8939999999993</v>
      </c>
      <c r="K23" s="75"/>
      <c r="L23" s="75"/>
      <c r="M23" s="76"/>
      <c r="N23" s="76"/>
      <c r="O23" s="76"/>
      <c r="P23" s="77"/>
    </row>
    <row r="24" spans="1:16" x14ac:dyDescent="0.25">
      <c r="A24" s="71">
        <f>EDATE(A23,1)</f>
        <v>44562</v>
      </c>
      <c r="B24" s="72">
        <v>8</v>
      </c>
      <c r="C24" s="67">
        <f t="shared" si="5"/>
        <v>7298.8939999999993</v>
      </c>
      <c r="D24" s="73">
        <f t="shared" si="0"/>
        <v>20.07</v>
      </c>
      <c r="E24" s="130">
        <f t="shared" si="3"/>
        <v>47.44</v>
      </c>
      <c r="F24" s="130">
        <f t="shared" si="1"/>
        <v>67.509999999999991</v>
      </c>
      <c r="G24" s="73">
        <f t="shared" si="2"/>
        <v>7251.4539999999997</v>
      </c>
      <c r="K24" s="75"/>
      <c r="L24" s="75"/>
      <c r="M24" s="76"/>
      <c r="N24" s="76"/>
      <c r="O24" s="76"/>
      <c r="P24" s="77"/>
    </row>
    <row r="25" spans="1:16" x14ac:dyDescent="0.25">
      <c r="A25" s="71">
        <f t="shared" si="4"/>
        <v>44593</v>
      </c>
      <c r="B25" s="72">
        <v>9</v>
      </c>
      <c r="C25" s="67">
        <f t="shared" si="5"/>
        <v>7251.4539999999997</v>
      </c>
      <c r="D25" s="73">
        <f t="shared" si="0"/>
        <v>19.940000000000001</v>
      </c>
      <c r="E25" s="130">
        <f t="shared" si="3"/>
        <v>47.57</v>
      </c>
      <c r="F25" s="130">
        <f t="shared" si="1"/>
        <v>67.510000000000005</v>
      </c>
      <c r="G25" s="73">
        <f t="shared" si="2"/>
        <v>7203.884</v>
      </c>
      <c r="K25" s="75"/>
      <c r="L25" s="75"/>
      <c r="M25" s="76"/>
      <c r="N25" s="76"/>
      <c r="O25" s="76"/>
      <c r="P25" s="77"/>
    </row>
    <row r="26" spans="1:16" x14ac:dyDescent="0.25">
      <c r="A26" s="71">
        <f t="shared" si="4"/>
        <v>44621</v>
      </c>
      <c r="B26" s="72">
        <v>10</v>
      </c>
      <c r="C26" s="67">
        <f t="shared" si="5"/>
        <v>7203.884</v>
      </c>
      <c r="D26" s="73">
        <f t="shared" si="0"/>
        <v>19.809999999999999</v>
      </c>
      <c r="E26" s="130">
        <f t="shared" si="3"/>
        <v>47.7</v>
      </c>
      <c r="F26" s="130">
        <f t="shared" si="1"/>
        <v>67.510000000000005</v>
      </c>
      <c r="G26" s="73">
        <f t="shared" si="2"/>
        <v>7156.1840000000002</v>
      </c>
      <c r="K26" s="75"/>
      <c r="L26" s="75"/>
      <c r="M26" s="76"/>
      <c r="N26" s="76"/>
      <c r="O26" s="76"/>
      <c r="P26" s="77"/>
    </row>
    <row r="27" spans="1:16" x14ac:dyDescent="0.25">
      <c r="A27" s="71">
        <f t="shared" si="4"/>
        <v>44652</v>
      </c>
      <c r="B27" s="72">
        <v>11</v>
      </c>
      <c r="C27" s="67">
        <f t="shared" si="5"/>
        <v>7156.1840000000002</v>
      </c>
      <c r="D27" s="73">
        <f t="shared" si="0"/>
        <v>19.68</v>
      </c>
      <c r="E27" s="130">
        <f t="shared" si="3"/>
        <v>47.83</v>
      </c>
      <c r="F27" s="130">
        <f t="shared" si="1"/>
        <v>67.509999999999991</v>
      </c>
      <c r="G27" s="73">
        <f t="shared" si="2"/>
        <v>7108.3540000000003</v>
      </c>
    </row>
    <row r="28" spans="1:16" x14ac:dyDescent="0.25">
      <c r="A28" s="71">
        <f t="shared" si="4"/>
        <v>44682</v>
      </c>
      <c r="B28" s="72">
        <v>12</v>
      </c>
      <c r="C28" s="67">
        <f t="shared" si="5"/>
        <v>7108.3540000000003</v>
      </c>
      <c r="D28" s="73">
        <f t="shared" si="0"/>
        <v>19.55</v>
      </c>
      <c r="E28" s="130">
        <f t="shared" si="3"/>
        <v>47.96</v>
      </c>
      <c r="F28" s="130">
        <f t="shared" si="1"/>
        <v>67.510000000000005</v>
      </c>
      <c r="G28" s="73">
        <f t="shared" si="2"/>
        <v>7060.3940000000002</v>
      </c>
    </row>
    <row r="29" spans="1:16" x14ac:dyDescent="0.25">
      <c r="A29" s="71">
        <f t="shared" si="4"/>
        <v>44713</v>
      </c>
      <c r="B29" s="72">
        <v>13</v>
      </c>
      <c r="C29" s="67">
        <f t="shared" si="5"/>
        <v>7060.3940000000002</v>
      </c>
      <c r="D29" s="73">
        <f t="shared" si="0"/>
        <v>19.420000000000002</v>
      </c>
      <c r="E29" s="130">
        <f t="shared" si="3"/>
        <v>48.09</v>
      </c>
      <c r="F29" s="130">
        <f t="shared" si="1"/>
        <v>67.510000000000005</v>
      </c>
      <c r="G29" s="73">
        <f t="shared" si="2"/>
        <v>7012.3040000000001</v>
      </c>
    </row>
    <row r="30" spans="1:16" x14ac:dyDescent="0.25">
      <c r="A30" s="71">
        <f t="shared" si="4"/>
        <v>44743</v>
      </c>
      <c r="B30" s="72">
        <v>14</v>
      </c>
      <c r="C30" s="67">
        <f t="shared" si="5"/>
        <v>7012.3040000000001</v>
      </c>
      <c r="D30" s="73">
        <f t="shared" si="0"/>
        <v>19.28</v>
      </c>
      <c r="E30" s="130">
        <f t="shared" si="3"/>
        <v>48.23</v>
      </c>
      <c r="F30" s="130">
        <f t="shared" si="1"/>
        <v>67.509999999999991</v>
      </c>
      <c r="G30" s="73">
        <f t="shared" si="2"/>
        <v>6964.0740000000005</v>
      </c>
    </row>
    <row r="31" spans="1:16" x14ac:dyDescent="0.25">
      <c r="A31" s="71">
        <f t="shared" si="4"/>
        <v>44774</v>
      </c>
      <c r="B31" s="72">
        <v>15</v>
      </c>
      <c r="C31" s="67">
        <f t="shared" si="5"/>
        <v>6964.0740000000005</v>
      </c>
      <c r="D31" s="73">
        <f t="shared" si="0"/>
        <v>19.149999999999999</v>
      </c>
      <c r="E31" s="130">
        <f t="shared" si="3"/>
        <v>48.36</v>
      </c>
      <c r="F31" s="130">
        <f t="shared" si="1"/>
        <v>67.509999999999991</v>
      </c>
      <c r="G31" s="73">
        <f t="shared" si="2"/>
        <v>6915.7140000000009</v>
      </c>
    </row>
    <row r="32" spans="1:16" x14ac:dyDescent="0.25">
      <c r="A32" s="71">
        <f t="shared" si="4"/>
        <v>44805</v>
      </c>
      <c r="B32" s="72">
        <v>16</v>
      </c>
      <c r="C32" s="67">
        <f t="shared" si="5"/>
        <v>6915.7140000000009</v>
      </c>
      <c r="D32" s="73">
        <f t="shared" si="0"/>
        <v>19.02</v>
      </c>
      <c r="E32" s="130">
        <f t="shared" si="3"/>
        <v>48.49</v>
      </c>
      <c r="F32" s="130">
        <f t="shared" si="1"/>
        <v>67.510000000000005</v>
      </c>
      <c r="G32" s="73">
        <f t="shared" si="2"/>
        <v>6867.2240000000011</v>
      </c>
    </row>
    <row r="33" spans="1:7" x14ac:dyDescent="0.25">
      <c r="A33" s="71">
        <f t="shared" si="4"/>
        <v>44835</v>
      </c>
      <c r="B33" s="72">
        <v>17</v>
      </c>
      <c r="C33" s="67">
        <f t="shared" si="5"/>
        <v>6867.2240000000011</v>
      </c>
      <c r="D33" s="73">
        <f t="shared" si="0"/>
        <v>18.88</v>
      </c>
      <c r="E33" s="130">
        <f t="shared" si="3"/>
        <v>48.62</v>
      </c>
      <c r="F33" s="130">
        <f t="shared" si="1"/>
        <v>67.5</v>
      </c>
      <c r="G33" s="73">
        <f t="shared" si="2"/>
        <v>6818.6040000000012</v>
      </c>
    </row>
    <row r="34" spans="1:7" x14ac:dyDescent="0.25">
      <c r="A34" s="71">
        <f t="shared" si="4"/>
        <v>44866</v>
      </c>
      <c r="B34" s="72">
        <v>18</v>
      </c>
      <c r="C34" s="67">
        <f t="shared" si="5"/>
        <v>6818.6040000000012</v>
      </c>
      <c r="D34" s="73">
        <f t="shared" si="0"/>
        <v>18.75</v>
      </c>
      <c r="E34" s="130">
        <f t="shared" si="3"/>
        <v>48.76</v>
      </c>
      <c r="F34" s="130">
        <f t="shared" si="1"/>
        <v>67.509999999999991</v>
      </c>
      <c r="G34" s="73">
        <f t="shared" si="2"/>
        <v>6769.844000000001</v>
      </c>
    </row>
    <row r="35" spans="1:7" x14ac:dyDescent="0.25">
      <c r="A35" s="71">
        <f t="shared" si="4"/>
        <v>44896</v>
      </c>
      <c r="B35" s="72">
        <v>19</v>
      </c>
      <c r="C35" s="67">
        <f t="shared" si="5"/>
        <v>6769.844000000001</v>
      </c>
      <c r="D35" s="73">
        <f t="shared" si="0"/>
        <v>18.62</v>
      </c>
      <c r="E35" s="130">
        <f t="shared" si="3"/>
        <v>48.89</v>
      </c>
      <c r="F35" s="130">
        <f t="shared" si="1"/>
        <v>67.510000000000005</v>
      </c>
      <c r="G35" s="73">
        <f t="shared" si="2"/>
        <v>6720.9540000000006</v>
      </c>
    </row>
    <row r="36" spans="1:7" x14ac:dyDescent="0.25">
      <c r="A36" s="71">
        <f t="shared" si="4"/>
        <v>44927</v>
      </c>
      <c r="B36" s="72">
        <v>20</v>
      </c>
      <c r="C36" s="67">
        <f t="shared" si="5"/>
        <v>6720.9540000000006</v>
      </c>
      <c r="D36" s="73">
        <f t="shared" si="0"/>
        <v>18.48</v>
      </c>
      <c r="E36" s="130">
        <f t="shared" si="3"/>
        <v>49.03</v>
      </c>
      <c r="F36" s="130">
        <f t="shared" si="1"/>
        <v>67.510000000000005</v>
      </c>
      <c r="G36" s="73">
        <f t="shared" si="2"/>
        <v>6671.9240000000009</v>
      </c>
    </row>
    <row r="37" spans="1:7" x14ac:dyDescent="0.25">
      <c r="A37" s="71">
        <f t="shared" si="4"/>
        <v>44958</v>
      </c>
      <c r="B37" s="72">
        <v>21</v>
      </c>
      <c r="C37" s="67">
        <f t="shared" si="5"/>
        <v>6671.9240000000009</v>
      </c>
      <c r="D37" s="73">
        <f t="shared" si="0"/>
        <v>18.350000000000001</v>
      </c>
      <c r="E37" s="130">
        <f t="shared" si="3"/>
        <v>49.16</v>
      </c>
      <c r="F37" s="130">
        <f t="shared" si="1"/>
        <v>67.509999999999991</v>
      </c>
      <c r="G37" s="73">
        <f t="shared" si="2"/>
        <v>6622.764000000001</v>
      </c>
    </row>
    <row r="38" spans="1:7" x14ac:dyDescent="0.25">
      <c r="A38" s="71">
        <f t="shared" si="4"/>
        <v>44986</v>
      </c>
      <c r="B38" s="72">
        <v>22</v>
      </c>
      <c r="C38" s="67">
        <f t="shared" si="5"/>
        <v>6622.764000000001</v>
      </c>
      <c r="D38" s="73">
        <f t="shared" si="0"/>
        <v>18.21</v>
      </c>
      <c r="E38" s="130">
        <f t="shared" si="3"/>
        <v>49.3</v>
      </c>
      <c r="F38" s="130">
        <f t="shared" si="1"/>
        <v>67.509999999999991</v>
      </c>
      <c r="G38" s="73">
        <f t="shared" si="2"/>
        <v>6573.4640000000009</v>
      </c>
    </row>
    <row r="39" spans="1:7" x14ac:dyDescent="0.25">
      <c r="A39" s="71">
        <f t="shared" si="4"/>
        <v>45017</v>
      </c>
      <c r="B39" s="72">
        <v>23</v>
      </c>
      <c r="C39" s="67">
        <f t="shared" si="5"/>
        <v>6573.4640000000009</v>
      </c>
      <c r="D39" s="73">
        <f t="shared" si="0"/>
        <v>18.079999999999998</v>
      </c>
      <c r="E39" s="130">
        <f t="shared" si="3"/>
        <v>49.43</v>
      </c>
      <c r="F39" s="130">
        <f t="shared" si="1"/>
        <v>67.509999999999991</v>
      </c>
      <c r="G39" s="73">
        <f t="shared" si="2"/>
        <v>6524.0340000000006</v>
      </c>
    </row>
    <row r="40" spans="1:7" x14ac:dyDescent="0.25">
      <c r="A40" s="71">
        <f t="shared" si="4"/>
        <v>45047</v>
      </c>
      <c r="B40" s="72">
        <v>24</v>
      </c>
      <c r="C40" s="67">
        <f t="shared" si="5"/>
        <v>6524.0340000000006</v>
      </c>
      <c r="D40" s="73">
        <f t="shared" si="0"/>
        <v>17.940000000000001</v>
      </c>
      <c r="E40" s="130">
        <f t="shared" si="3"/>
        <v>49.57</v>
      </c>
      <c r="F40" s="130">
        <f t="shared" si="1"/>
        <v>67.510000000000005</v>
      </c>
      <c r="G40" s="73">
        <f t="shared" si="2"/>
        <v>6474.4640000000009</v>
      </c>
    </row>
    <row r="41" spans="1:7" x14ac:dyDescent="0.25">
      <c r="A41" s="71">
        <f t="shared" si="4"/>
        <v>45078</v>
      </c>
      <c r="B41" s="72">
        <v>25</v>
      </c>
      <c r="C41" s="67">
        <f t="shared" si="5"/>
        <v>6474.4640000000009</v>
      </c>
      <c r="D41" s="73">
        <f t="shared" si="0"/>
        <v>17.8</v>
      </c>
      <c r="E41" s="130">
        <f t="shared" si="3"/>
        <v>49.7</v>
      </c>
      <c r="F41" s="130">
        <f t="shared" si="1"/>
        <v>67.5</v>
      </c>
      <c r="G41" s="73">
        <f t="shared" si="2"/>
        <v>6424.764000000001</v>
      </c>
    </row>
    <row r="42" spans="1:7" x14ac:dyDescent="0.25">
      <c r="A42" s="71">
        <f t="shared" si="4"/>
        <v>45108</v>
      </c>
      <c r="B42" s="72">
        <v>26</v>
      </c>
      <c r="C42" s="67">
        <f t="shared" si="5"/>
        <v>6424.764000000001</v>
      </c>
      <c r="D42" s="73">
        <f t="shared" si="0"/>
        <v>17.670000000000002</v>
      </c>
      <c r="E42" s="130">
        <f t="shared" si="3"/>
        <v>49.84</v>
      </c>
      <c r="F42" s="130">
        <f t="shared" si="1"/>
        <v>67.510000000000005</v>
      </c>
      <c r="G42" s="73">
        <f t="shared" si="2"/>
        <v>6374.9240000000009</v>
      </c>
    </row>
    <row r="43" spans="1:7" x14ac:dyDescent="0.25">
      <c r="A43" s="71">
        <f t="shared" si="4"/>
        <v>45139</v>
      </c>
      <c r="B43" s="72">
        <v>27</v>
      </c>
      <c r="C43" s="67">
        <f t="shared" si="5"/>
        <v>6374.9240000000009</v>
      </c>
      <c r="D43" s="73">
        <f t="shared" si="0"/>
        <v>17.53</v>
      </c>
      <c r="E43" s="130">
        <f t="shared" si="3"/>
        <v>49.98</v>
      </c>
      <c r="F43" s="130">
        <f t="shared" si="1"/>
        <v>67.509999999999991</v>
      </c>
      <c r="G43" s="73">
        <f t="shared" si="2"/>
        <v>6324.9440000000013</v>
      </c>
    </row>
    <row r="44" spans="1:7" x14ac:dyDescent="0.25">
      <c r="A44" s="71">
        <f t="shared" si="4"/>
        <v>45170</v>
      </c>
      <c r="B44" s="72">
        <v>28</v>
      </c>
      <c r="C44" s="67">
        <f t="shared" si="5"/>
        <v>6324.9440000000013</v>
      </c>
      <c r="D44" s="73">
        <f t="shared" si="0"/>
        <v>17.39</v>
      </c>
      <c r="E44" s="130">
        <f t="shared" si="3"/>
        <v>50.12</v>
      </c>
      <c r="F44" s="130">
        <f t="shared" si="1"/>
        <v>67.509999999999991</v>
      </c>
      <c r="G44" s="73">
        <f t="shared" si="2"/>
        <v>6274.8240000000014</v>
      </c>
    </row>
    <row r="45" spans="1:7" x14ac:dyDescent="0.25">
      <c r="A45" s="71">
        <f t="shared" si="4"/>
        <v>45200</v>
      </c>
      <c r="B45" s="72">
        <v>29</v>
      </c>
      <c r="C45" s="67">
        <f t="shared" si="5"/>
        <v>6274.8240000000014</v>
      </c>
      <c r="D45" s="73">
        <f t="shared" si="0"/>
        <v>17.260000000000002</v>
      </c>
      <c r="E45" s="130">
        <f t="shared" si="3"/>
        <v>50.25</v>
      </c>
      <c r="F45" s="130">
        <f t="shared" si="1"/>
        <v>67.510000000000005</v>
      </c>
      <c r="G45" s="73">
        <f t="shared" si="2"/>
        <v>6224.5740000000014</v>
      </c>
    </row>
    <row r="46" spans="1:7" x14ac:dyDescent="0.25">
      <c r="A46" s="71">
        <f t="shared" si="4"/>
        <v>45231</v>
      </c>
      <c r="B46" s="72">
        <v>30</v>
      </c>
      <c r="C46" s="67">
        <f t="shared" si="5"/>
        <v>6224.5740000000014</v>
      </c>
      <c r="D46" s="73">
        <f t="shared" si="0"/>
        <v>17.12</v>
      </c>
      <c r="E46" s="130">
        <f t="shared" si="3"/>
        <v>50.39</v>
      </c>
      <c r="F46" s="130">
        <f t="shared" si="1"/>
        <v>67.510000000000005</v>
      </c>
      <c r="G46" s="73">
        <f t="shared" si="2"/>
        <v>6174.1840000000011</v>
      </c>
    </row>
    <row r="47" spans="1:7" x14ac:dyDescent="0.25">
      <c r="A47" s="71">
        <f t="shared" si="4"/>
        <v>45261</v>
      </c>
      <c r="B47" s="72">
        <v>31</v>
      </c>
      <c r="C47" s="67">
        <f t="shared" si="5"/>
        <v>6174.1840000000011</v>
      </c>
      <c r="D47" s="73">
        <f t="shared" si="0"/>
        <v>16.98</v>
      </c>
      <c r="E47" s="130">
        <f t="shared" si="3"/>
        <v>50.53</v>
      </c>
      <c r="F47" s="130">
        <f t="shared" si="1"/>
        <v>67.510000000000005</v>
      </c>
      <c r="G47" s="73">
        <f t="shared" si="2"/>
        <v>6123.6540000000014</v>
      </c>
    </row>
    <row r="48" spans="1:7" x14ac:dyDescent="0.25">
      <c r="A48" s="71">
        <f t="shared" si="4"/>
        <v>45292</v>
      </c>
      <c r="B48" s="72">
        <v>32</v>
      </c>
      <c r="C48" s="67">
        <f t="shared" si="5"/>
        <v>6123.6540000000014</v>
      </c>
      <c r="D48" s="73">
        <f t="shared" si="0"/>
        <v>16.84</v>
      </c>
      <c r="E48" s="130">
        <f t="shared" si="3"/>
        <v>50.67</v>
      </c>
      <c r="F48" s="130">
        <f t="shared" si="1"/>
        <v>67.510000000000005</v>
      </c>
      <c r="G48" s="73">
        <f t="shared" si="2"/>
        <v>6072.9840000000013</v>
      </c>
    </row>
    <row r="49" spans="1:7" x14ac:dyDescent="0.25">
      <c r="A49" s="71">
        <f t="shared" si="4"/>
        <v>45323</v>
      </c>
      <c r="B49" s="72">
        <v>33</v>
      </c>
      <c r="C49" s="67">
        <f t="shared" si="5"/>
        <v>6072.9840000000013</v>
      </c>
      <c r="D49" s="73">
        <f t="shared" si="0"/>
        <v>16.7</v>
      </c>
      <c r="E49" s="130">
        <f t="shared" si="3"/>
        <v>50.81</v>
      </c>
      <c r="F49" s="130">
        <f t="shared" si="1"/>
        <v>67.510000000000005</v>
      </c>
      <c r="G49" s="73">
        <f t="shared" si="2"/>
        <v>6022.1740000000009</v>
      </c>
    </row>
    <row r="50" spans="1:7" x14ac:dyDescent="0.25">
      <c r="A50" s="71">
        <f t="shared" si="4"/>
        <v>45352</v>
      </c>
      <c r="B50" s="72">
        <v>34</v>
      </c>
      <c r="C50" s="67">
        <f t="shared" si="5"/>
        <v>6022.1740000000009</v>
      </c>
      <c r="D50" s="73">
        <f t="shared" si="0"/>
        <v>16.559999999999999</v>
      </c>
      <c r="E50" s="130">
        <f t="shared" si="3"/>
        <v>50.95</v>
      </c>
      <c r="F50" s="130">
        <f t="shared" si="1"/>
        <v>67.510000000000005</v>
      </c>
      <c r="G50" s="73">
        <f t="shared" si="2"/>
        <v>5971.2240000000011</v>
      </c>
    </row>
    <row r="51" spans="1:7" x14ac:dyDescent="0.25">
      <c r="A51" s="71">
        <f t="shared" si="4"/>
        <v>45383</v>
      </c>
      <c r="B51" s="72">
        <v>35</v>
      </c>
      <c r="C51" s="67">
        <f t="shared" si="5"/>
        <v>5971.2240000000011</v>
      </c>
      <c r="D51" s="73">
        <f t="shared" si="0"/>
        <v>16.420000000000002</v>
      </c>
      <c r="E51" s="130">
        <f t="shared" si="3"/>
        <v>51.09</v>
      </c>
      <c r="F51" s="130">
        <f t="shared" si="1"/>
        <v>67.510000000000005</v>
      </c>
      <c r="G51" s="73">
        <f t="shared" si="2"/>
        <v>5920.1340000000009</v>
      </c>
    </row>
    <row r="52" spans="1:7" x14ac:dyDescent="0.25">
      <c r="A52" s="71">
        <f t="shared" si="4"/>
        <v>45413</v>
      </c>
      <c r="B52" s="72">
        <v>36</v>
      </c>
      <c r="C52" s="67">
        <f t="shared" si="5"/>
        <v>5920.1340000000009</v>
      </c>
      <c r="D52" s="73">
        <f t="shared" si="0"/>
        <v>16.28</v>
      </c>
      <c r="E52" s="130">
        <f t="shared" si="3"/>
        <v>51.23</v>
      </c>
      <c r="F52" s="130">
        <f t="shared" si="1"/>
        <v>67.509999999999991</v>
      </c>
      <c r="G52" s="73">
        <f t="shared" si="2"/>
        <v>5868.9040000000014</v>
      </c>
    </row>
    <row r="53" spans="1:7" x14ac:dyDescent="0.25">
      <c r="A53" s="71">
        <f t="shared" si="4"/>
        <v>45444</v>
      </c>
      <c r="B53" s="72">
        <v>37</v>
      </c>
      <c r="C53" s="67">
        <f t="shared" si="5"/>
        <v>5868.9040000000014</v>
      </c>
      <c r="D53" s="73">
        <f t="shared" si="0"/>
        <v>16.14</v>
      </c>
      <c r="E53" s="130">
        <f t="shared" si="3"/>
        <v>51.37</v>
      </c>
      <c r="F53" s="130">
        <f t="shared" si="1"/>
        <v>67.509999999999991</v>
      </c>
      <c r="G53" s="73">
        <f t="shared" si="2"/>
        <v>5817.5340000000015</v>
      </c>
    </row>
    <row r="54" spans="1:7" x14ac:dyDescent="0.25">
      <c r="A54" s="71">
        <f t="shared" si="4"/>
        <v>45474</v>
      </c>
      <c r="B54" s="72">
        <v>38</v>
      </c>
      <c r="C54" s="67">
        <f t="shared" si="5"/>
        <v>5817.5340000000015</v>
      </c>
      <c r="D54" s="73">
        <f t="shared" si="0"/>
        <v>16</v>
      </c>
      <c r="E54" s="130">
        <f t="shared" si="3"/>
        <v>51.51</v>
      </c>
      <c r="F54" s="130">
        <f t="shared" si="1"/>
        <v>67.509999999999991</v>
      </c>
      <c r="G54" s="73">
        <f t="shared" si="2"/>
        <v>5766.0240000000013</v>
      </c>
    </row>
    <row r="55" spans="1:7" x14ac:dyDescent="0.25">
      <c r="A55" s="71">
        <f t="shared" si="4"/>
        <v>45505</v>
      </c>
      <c r="B55" s="72">
        <v>39</v>
      </c>
      <c r="C55" s="67">
        <f t="shared" si="5"/>
        <v>5766.0240000000013</v>
      </c>
      <c r="D55" s="73">
        <f t="shared" si="0"/>
        <v>15.86</v>
      </c>
      <c r="E55" s="130">
        <f t="shared" si="3"/>
        <v>51.65</v>
      </c>
      <c r="F55" s="130">
        <f t="shared" si="1"/>
        <v>67.509999999999991</v>
      </c>
      <c r="G55" s="73">
        <f t="shared" si="2"/>
        <v>5714.3740000000016</v>
      </c>
    </row>
    <row r="56" spans="1:7" x14ac:dyDescent="0.25">
      <c r="A56" s="71">
        <f t="shared" si="4"/>
        <v>45536</v>
      </c>
      <c r="B56" s="72">
        <v>40</v>
      </c>
      <c r="C56" s="67">
        <f t="shared" si="5"/>
        <v>5714.3740000000016</v>
      </c>
      <c r="D56" s="73">
        <f t="shared" si="0"/>
        <v>15.71</v>
      </c>
      <c r="E56" s="130">
        <f t="shared" si="3"/>
        <v>51.8</v>
      </c>
      <c r="F56" s="130">
        <f t="shared" si="1"/>
        <v>67.509999999999991</v>
      </c>
      <c r="G56" s="73">
        <f t="shared" si="2"/>
        <v>5662.5740000000014</v>
      </c>
    </row>
    <row r="57" spans="1:7" x14ac:dyDescent="0.25">
      <c r="A57" s="71">
        <f t="shared" si="4"/>
        <v>45566</v>
      </c>
      <c r="B57" s="72">
        <v>41</v>
      </c>
      <c r="C57" s="67">
        <f t="shared" si="5"/>
        <v>5662.5740000000014</v>
      </c>
      <c r="D57" s="73">
        <f t="shared" si="0"/>
        <v>15.57</v>
      </c>
      <c r="E57" s="130">
        <f t="shared" si="3"/>
        <v>51.94</v>
      </c>
      <c r="F57" s="130">
        <f t="shared" si="1"/>
        <v>67.509999999999991</v>
      </c>
      <c r="G57" s="73">
        <f t="shared" si="2"/>
        <v>5610.6340000000018</v>
      </c>
    </row>
    <row r="58" spans="1:7" x14ac:dyDescent="0.25">
      <c r="A58" s="71">
        <f t="shared" si="4"/>
        <v>45597</v>
      </c>
      <c r="B58" s="72">
        <v>42</v>
      </c>
      <c r="C58" s="67">
        <f t="shared" si="5"/>
        <v>5610.6340000000018</v>
      </c>
      <c r="D58" s="73">
        <f t="shared" si="0"/>
        <v>15.43</v>
      </c>
      <c r="E58" s="130">
        <f t="shared" si="3"/>
        <v>52.08</v>
      </c>
      <c r="F58" s="130">
        <f t="shared" si="1"/>
        <v>67.509999999999991</v>
      </c>
      <c r="G58" s="73">
        <f t="shared" si="2"/>
        <v>5558.5540000000019</v>
      </c>
    </row>
    <row r="59" spans="1:7" x14ac:dyDescent="0.25">
      <c r="A59" s="71">
        <f t="shared" si="4"/>
        <v>45627</v>
      </c>
      <c r="B59" s="72">
        <v>43</v>
      </c>
      <c r="C59" s="67">
        <f t="shared" si="5"/>
        <v>5558.5540000000019</v>
      </c>
      <c r="D59" s="73">
        <f t="shared" si="0"/>
        <v>15.29</v>
      </c>
      <c r="E59" s="130">
        <f t="shared" si="3"/>
        <v>52.22</v>
      </c>
      <c r="F59" s="130">
        <f t="shared" si="1"/>
        <v>67.509999999999991</v>
      </c>
      <c r="G59" s="73">
        <f t="shared" si="2"/>
        <v>5506.3340000000017</v>
      </c>
    </row>
    <row r="60" spans="1:7" x14ac:dyDescent="0.25">
      <c r="A60" s="71">
        <f t="shared" si="4"/>
        <v>45658</v>
      </c>
      <c r="B60" s="72">
        <v>44</v>
      </c>
      <c r="C60" s="67">
        <f t="shared" si="5"/>
        <v>5506.3340000000017</v>
      </c>
      <c r="D60" s="73">
        <f t="shared" si="0"/>
        <v>15.14</v>
      </c>
      <c r="E60" s="130">
        <f t="shared" si="3"/>
        <v>52.37</v>
      </c>
      <c r="F60" s="130">
        <f t="shared" si="1"/>
        <v>67.509999999999991</v>
      </c>
      <c r="G60" s="73">
        <f t="shared" si="2"/>
        <v>5453.9640000000018</v>
      </c>
    </row>
    <row r="61" spans="1:7" x14ac:dyDescent="0.25">
      <c r="A61" s="71">
        <f t="shared" si="4"/>
        <v>45689</v>
      </c>
      <c r="B61" s="72">
        <v>45</v>
      </c>
      <c r="C61" s="67">
        <f t="shared" si="5"/>
        <v>5453.9640000000018</v>
      </c>
      <c r="D61" s="73">
        <f t="shared" si="0"/>
        <v>15</v>
      </c>
      <c r="E61" s="130">
        <f t="shared" si="3"/>
        <v>52.51</v>
      </c>
      <c r="F61" s="130">
        <f t="shared" si="1"/>
        <v>67.509999999999991</v>
      </c>
      <c r="G61" s="73">
        <f t="shared" si="2"/>
        <v>5401.4540000000015</v>
      </c>
    </row>
    <row r="62" spans="1:7" x14ac:dyDescent="0.25">
      <c r="A62" s="71">
        <f t="shared" si="4"/>
        <v>45717</v>
      </c>
      <c r="B62" s="72">
        <v>46</v>
      </c>
      <c r="C62" s="67">
        <f t="shared" si="5"/>
        <v>5401.4540000000015</v>
      </c>
      <c r="D62" s="73">
        <f t="shared" si="0"/>
        <v>14.85</v>
      </c>
      <c r="E62" s="130">
        <f t="shared" si="3"/>
        <v>52.66</v>
      </c>
      <c r="F62" s="130">
        <f t="shared" si="1"/>
        <v>67.509999999999991</v>
      </c>
      <c r="G62" s="73">
        <f t="shared" si="2"/>
        <v>5348.7940000000017</v>
      </c>
    </row>
    <row r="63" spans="1:7" x14ac:dyDescent="0.25">
      <c r="A63" s="71">
        <f t="shared" si="4"/>
        <v>45748</v>
      </c>
      <c r="B63" s="72">
        <v>47</v>
      </c>
      <c r="C63" s="67">
        <f t="shared" si="5"/>
        <v>5348.7940000000017</v>
      </c>
      <c r="D63" s="73">
        <f t="shared" si="0"/>
        <v>14.71</v>
      </c>
      <c r="E63" s="130">
        <f t="shared" si="3"/>
        <v>52.8</v>
      </c>
      <c r="F63" s="130">
        <f t="shared" si="1"/>
        <v>67.509999999999991</v>
      </c>
      <c r="G63" s="73">
        <f t="shared" si="2"/>
        <v>5295.9940000000015</v>
      </c>
    </row>
    <row r="64" spans="1:7" x14ac:dyDescent="0.25">
      <c r="A64" s="71">
        <f t="shared" si="4"/>
        <v>45778</v>
      </c>
      <c r="B64" s="72">
        <v>48</v>
      </c>
      <c r="C64" s="67">
        <f t="shared" si="5"/>
        <v>5295.9940000000015</v>
      </c>
      <c r="D64" s="73">
        <f t="shared" si="0"/>
        <v>14.56</v>
      </c>
      <c r="E64" s="130">
        <f t="shared" si="3"/>
        <v>52.95</v>
      </c>
      <c r="F64" s="130">
        <f t="shared" si="1"/>
        <v>67.510000000000005</v>
      </c>
      <c r="G64" s="73">
        <f t="shared" si="2"/>
        <v>5243.0440000000017</v>
      </c>
    </row>
    <row r="65" spans="1:7" x14ac:dyDescent="0.25">
      <c r="A65" s="71">
        <f t="shared" si="4"/>
        <v>45809</v>
      </c>
      <c r="B65" s="72">
        <v>49</v>
      </c>
      <c r="C65" s="67">
        <f t="shared" si="5"/>
        <v>5243.0440000000017</v>
      </c>
      <c r="D65" s="73">
        <f t="shared" si="0"/>
        <v>14.42</v>
      </c>
      <c r="E65" s="130">
        <f t="shared" si="3"/>
        <v>53.09</v>
      </c>
      <c r="F65" s="130">
        <f t="shared" si="1"/>
        <v>67.510000000000005</v>
      </c>
      <c r="G65" s="73">
        <f t="shared" si="2"/>
        <v>5189.9540000000015</v>
      </c>
    </row>
    <row r="66" spans="1:7" x14ac:dyDescent="0.25">
      <c r="A66" s="71">
        <f t="shared" si="4"/>
        <v>45839</v>
      </c>
      <c r="B66" s="72">
        <v>50</v>
      </c>
      <c r="C66" s="67">
        <f t="shared" si="5"/>
        <v>5189.9540000000015</v>
      </c>
      <c r="D66" s="73">
        <f t="shared" si="0"/>
        <v>14.27</v>
      </c>
      <c r="E66" s="130">
        <f t="shared" si="3"/>
        <v>53.24</v>
      </c>
      <c r="F66" s="130">
        <f t="shared" si="1"/>
        <v>67.510000000000005</v>
      </c>
      <c r="G66" s="73">
        <f t="shared" si="2"/>
        <v>5136.7140000000018</v>
      </c>
    </row>
    <row r="67" spans="1:7" x14ac:dyDescent="0.25">
      <c r="A67" s="71">
        <f t="shared" si="4"/>
        <v>45870</v>
      </c>
      <c r="B67" s="72">
        <v>51</v>
      </c>
      <c r="C67" s="67">
        <f t="shared" si="5"/>
        <v>5136.7140000000018</v>
      </c>
      <c r="D67" s="73">
        <f t="shared" si="0"/>
        <v>14.13</v>
      </c>
      <c r="E67" s="130">
        <f t="shared" si="3"/>
        <v>53.38</v>
      </c>
      <c r="F67" s="130">
        <f t="shared" si="1"/>
        <v>67.510000000000005</v>
      </c>
      <c r="G67" s="73">
        <f t="shared" si="2"/>
        <v>5083.3340000000017</v>
      </c>
    </row>
    <row r="68" spans="1:7" x14ac:dyDescent="0.25">
      <c r="A68" s="71">
        <f t="shared" si="4"/>
        <v>45901</v>
      </c>
      <c r="B68" s="72">
        <v>52</v>
      </c>
      <c r="C68" s="67">
        <f t="shared" si="5"/>
        <v>5083.3340000000017</v>
      </c>
      <c r="D68" s="73">
        <f t="shared" si="0"/>
        <v>13.98</v>
      </c>
      <c r="E68" s="130">
        <f t="shared" si="3"/>
        <v>53.53</v>
      </c>
      <c r="F68" s="130">
        <f t="shared" si="1"/>
        <v>67.510000000000005</v>
      </c>
      <c r="G68" s="73">
        <f t="shared" si="2"/>
        <v>5029.8040000000019</v>
      </c>
    </row>
    <row r="69" spans="1:7" x14ac:dyDescent="0.25">
      <c r="A69" s="71">
        <f t="shared" si="4"/>
        <v>45931</v>
      </c>
      <c r="B69" s="72">
        <v>53</v>
      </c>
      <c r="C69" s="67">
        <f t="shared" si="5"/>
        <v>5029.8040000000019</v>
      </c>
      <c r="D69" s="73">
        <f t="shared" si="0"/>
        <v>13.83</v>
      </c>
      <c r="E69" s="130">
        <f t="shared" si="3"/>
        <v>53.68</v>
      </c>
      <c r="F69" s="130">
        <f t="shared" si="1"/>
        <v>67.510000000000005</v>
      </c>
      <c r="G69" s="73">
        <f t="shared" si="2"/>
        <v>4976.1240000000016</v>
      </c>
    </row>
    <row r="70" spans="1:7" x14ac:dyDescent="0.25">
      <c r="A70" s="71">
        <f t="shared" si="4"/>
        <v>45962</v>
      </c>
      <c r="B70" s="72">
        <v>54</v>
      </c>
      <c r="C70" s="67">
        <f t="shared" si="5"/>
        <v>4976.1240000000016</v>
      </c>
      <c r="D70" s="73">
        <f t="shared" si="0"/>
        <v>13.68</v>
      </c>
      <c r="E70" s="130">
        <f t="shared" si="3"/>
        <v>53.83</v>
      </c>
      <c r="F70" s="130">
        <f t="shared" si="1"/>
        <v>67.509999999999991</v>
      </c>
      <c r="G70" s="73">
        <f t="shared" si="2"/>
        <v>4922.2940000000017</v>
      </c>
    </row>
    <row r="71" spans="1:7" x14ac:dyDescent="0.25">
      <c r="A71" s="71">
        <f t="shared" si="4"/>
        <v>45992</v>
      </c>
      <c r="B71" s="72">
        <v>55</v>
      </c>
      <c r="C71" s="67">
        <f t="shared" si="5"/>
        <v>4922.2940000000017</v>
      </c>
      <c r="D71" s="73">
        <f t="shared" si="0"/>
        <v>13.54</v>
      </c>
      <c r="E71" s="130">
        <f t="shared" si="3"/>
        <v>53.97</v>
      </c>
      <c r="F71" s="130">
        <f t="shared" si="1"/>
        <v>67.509999999999991</v>
      </c>
      <c r="G71" s="73">
        <f t="shared" si="2"/>
        <v>4868.3240000000014</v>
      </c>
    </row>
    <row r="72" spans="1:7" x14ac:dyDescent="0.25">
      <c r="A72" s="71">
        <f t="shared" si="4"/>
        <v>46023</v>
      </c>
      <c r="B72" s="72">
        <v>56</v>
      </c>
      <c r="C72" s="67">
        <f t="shared" si="5"/>
        <v>4868.3240000000014</v>
      </c>
      <c r="D72" s="73">
        <f t="shared" si="0"/>
        <v>13.39</v>
      </c>
      <c r="E72" s="130">
        <f t="shared" si="3"/>
        <v>54.12</v>
      </c>
      <c r="F72" s="130">
        <f t="shared" si="1"/>
        <v>67.509999999999991</v>
      </c>
      <c r="G72" s="73">
        <f t="shared" si="2"/>
        <v>4814.2040000000015</v>
      </c>
    </row>
    <row r="73" spans="1:7" x14ac:dyDescent="0.25">
      <c r="A73" s="71">
        <f t="shared" si="4"/>
        <v>46054</v>
      </c>
      <c r="B73" s="72">
        <v>57</v>
      </c>
      <c r="C73" s="67">
        <f t="shared" si="5"/>
        <v>4814.2040000000015</v>
      </c>
      <c r="D73" s="73">
        <f t="shared" si="0"/>
        <v>13.24</v>
      </c>
      <c r="E73" s="130">
        <f t="shared" si="3"/>
        <v>54.27</v>
      </c>
      <c r="F73" s="130">
        <f t="shared" si="1"/>
        <v>67.510000000000005</v>
      </c>
      <c r="G73" s="73">
        <f t="shared" si="2"/>
        <v>4759.9340000000011</v>
      </c>
    </row>
    <row r="74" spans="1:7" x14ac:dyDescent="0.25">
      <c r="A74" s="71">
        <f t="shared" si="4"/>
        <v>46082</v>
      </c>
      <c r="B74" s="72">
        <v>58</v>
      </c>
      <c r="C74" s="67">
        <f t="shared" si="5"/>
        <v>4759.9340000000011</v>
      </c>
      <c r="D74" s="73">
        <f t="shared" si="0"/>
        <v>13.09</v>
      </c>
      <c r="E74" s="130">
        <f t="shared" si="3"/>
        <v>54.42</v>
      </c>
      <c r="F74" s="130">
        <f t="shared" si="1"/>
        <v>67.510000000000005</v>
      </c>
      <c r="G74" s="73">
        <f t="shared" si="2"/>
        <v>4705.514000000001</v>
      </c>
    </row>
    <row r="75" spans="1:7" x14ac:dyDescent="0.25">
      <c r="A75" s="71">
        <f t="shared" si="4"/>
        <v>46113</v>
      </c>
      <c r="B75" s="72">
        <v>59</v>
      </c>
      <c r="C75" s="67">
        <f t="shared" si="5"/>
        <v>4705.514000000001</v>
      </c>
      <c r="D75" s="73">
        <f t="shared" si="0"/>
        <v>12.94</v>
      </c>
      <c r="E75" s="130">
        <f t="shared" si="3"/>
        <v>54.57</v>
      </c>
      <c r="F75" s="130">
        <f t="shared" si="1"/>
        <v>67.510000000000005</v>
      </c>
      <c r="G75" s="73">
        <f t="shared" si="2"/>
        <v>4650.9440000000013</v>
      </c>
    </row>
    <row r="76" spans="1:7" x14ac:dyDescent="0.25">
      <c r="A76" s="71">
        <f t="shared" si="4"/>
        <v>46143</v>
      </c>
      <c r="B76" s="72">
        <v>60</v>
      </c>
      <c r="C76" s="67">
        <f>G75</f>
        <v>4650.9440000000013</v>
      </c>
      <c r="D76" s="73">
        <f>ROUND(C76*$E$13/12,2)</f>
        <v>12.79</v>
      </c>
      <c r="E76" s="130">
        <f t="shared" si="3"/>
        <v>54.72</v>
      </c>
      <c r="F76" s="130">
        <f t="shared" si="1"/>
        <v>67.509999999999991</v>
      </c>
      <c r="G76" s="73">
        <f>C76-E76</f>
        <v>4596.2240000000011</v>
      </c>
    </row>
    <row r="77" spans="1:7" x14ac:dyDescent="0.25">
      <c r="A77" s="71">
        <f t="shared" si="4"/>
        <v>46174</v>
      </c>
      <c r="B77" s="72">
        <v>61</v>
      </c>
      <c r="C77" s="67">
        <f t="shared" ref="C77:C100" si="6">G76</f>
        <v>4596.2240000000011</v>
      </c>
      <c r="D77" s="73">
        <f t="shared" ref="D77:D100" si="7">ROUND(C77*$E$13/12,2)</f>
        <v>12.64</v>
      </c>
      <c r="E77" s="130">
        <f t="shared" si="3"/>
        <v>54.87</v>
      </c>
      <c r="F77" s="130">
        <f t="shared" si="1"/>
        <v>67.509999999999991</v>
      </c>
      <c r="G77" s="73">
        <f t="shared" ref="G77:G100" si="8">C77-E77</f>
        <v>4541.3540000000012</v>
      </c>
    </row>
    <row r="78" spans="1:7" x14ac:dyDescent="0.25">
      <c r="A78" s="71">
        <f t="shared" si="4"/>
        <v>46204</v>
      </c>
      <c r="B78" s="72">
        <v>62</v>
      </c>
      <c r="C78" s="67">
        <f t="shared" si="6"/>
        <v>4541.3540000000012</v>
      </c>
      <c r="D78" s="73">
        <f t="shared" si="7"/>
        <v>12.49</v>
      </c>
      <c r="E78" s="130">
        <f t="shared" si="3"/>
        <v>55.02</v>
      </c>
      <c r="F78" s="130">
        <f t="shared" si="1"/>
        <v>67.510000000000005</v>
      </c>
      <c r="G78" s="73">
        <f t="shared" si="8"/>
        <v>4486.3340000000007</v>
      </c>
    </row>
    <row r="79" spans="1:7" x14ac:dyDescent="0.25">
      <c r="A79" s="71">
        <f t="shared" si="4"/>
        <v>46235</v>
      </c>
      <c r="B79" s="72">
        <v>63</v>
      </c>
      <c r="C79" s="67">
        <f t="shared" si="6"/>
        <v>4486.3340000000007</v>
      </c>
      <c r="D79" s="73">
        <f t="shared" si="7"/>
        <v>12.34</v>
      </c>
      <c r="E79" s="130">
        <f t="shared" si="3"/>
        <v>55.17</v>
      </c>
      <c r="F79" s="130">
        <f t="shared" si="1"/>
        <v>67.510000000000005</v>
      </c>
      <c r="G79" s="73">
        <f t="shared" si="8"/>
        <v>4431.1640000000007</v>
      </c>
    </row>
    <row r="80" spans="1:7" x14ac:dyDescent="0.25">
      <c r="A80" s="71">
        <f t="shared" si="4"/>
        <v>46266</v>
      </c>
      <c r="B80" s="72">
        <v>64</v>
      </c>
      <c r="C80" s="67">
        <f t="shared" si="6"/>
        <v>4431.1640000000007</v>
      </c>
      <c r="D80" s="73">
        <f t="shared" si="7"/>
        <v>12.19</v>
      </c>
      <c r="E80" s="130">
        <f t="shared" si="3"/>
        <v>55.32</v>
      </c>
      <c r="F80" s="130">
        <f t="shared" si="1"/>
        <v>67.510000000000005</v>
      </c>
      <c r="G80" s="73">
        <f t="shared" si="8"/>
        <v>4375.844000000001</v>
      </c>
    </row>
    <row r="81" spans="1:7" x14ac:dyDescent="0.25">
      <c r="A81" s="71">
        <f t="shared" si="4"/>
        <v>46296</v>
      </c>
      <c r="B81" s="72">
        <v>65</v>
      </c>
      <c r="C81" s="67">
        <f t="shared" si="6"/>
        <v>4375.844000000001</v>
      </c>
      <c r="D81" s="73">
        <f t="shared" si="7"/>
        <v>12.03</v>
      </c>
      <c r="E81" s="130">
        <f t="shared" si="3"/>
        <v>55.48</v>
      </c>
      <c r="F81" s="130">
        <f t="shared" si="1"/>
        <v>67.509999999999991</v>
      </c>
      <c r="G81" s="73">
        <f t="shared" si="8"/>
        <v>4320.3640000000014</v>
      </c>
    </row>
    <row r="82" spans="1:7" x14ac:dyDescent="0.25">
      <c r="A82" s="71">
        <f t="shared" si="4"/>
        <v>46327</v>
      </c>
      <c r="B82" s="72">
        <v>66</v>
      </c>
      <c r="C82" s="67">
        <f t="shared" si="6"/>
        <v>4320.3640000000014</v>
      </c>
      <c r="D82" s="73">
        <f t="shared" si="7"/>
        <v>11.88</v>
      </c>
      <c r="E82" s="130">
        <f t="shared" si="3"/>
        <v>55.63</v>
      </c>
      <c r="F82" s="130">
        <f t="shared" ref="F82:F107" si="9">D82+E82</f>
        <v>67.510000000000005</v>
      </c>
      <c r="G82" s="73">
        <f t="shared" si="8"/>
        <v>4264.7340000000013</v>
      </c>
    </row>
    <row r="83" spans="1:7" x14ac:dyDescent="0.25">
      <c r="A83" s="71">
        <f t="shared" si="4"/>
        <v>46357</v>
      </c>
      <c r="B83" s="72">
        <v>67</v>
      </c>
      <c r="C83" s="67">
        <f t="shared" si="6"/>
        <v>4264.7340000000013</v>
      </c>
      <c r="D83" s="73">
        <f t="shared" si="7"/>
        <v>11.73</v>
      </c>
      <c r="E83" s="130">
        <f t="shared" ref="E83:E107" si="10">ROUND(PPMT($E$13/12,B83-1,$E$7,-$C$18,$E$12,0),2)</f>
        <v>55.78</v>
      </c>
      <c r="F83" s="130">
        <f t="shared" si="9"/>
        <v>67.510000000000005</v>
      </c>
      <c r="G83" s="73">
        <f t="shared" si="8"/>
        <v>4208.9540000000015</v>
      </c>
    </row>
    <row r="84" spans="1:7" x14ac:dyDescent="0.25">
      <c r="A84" s="71">
        <f t="shared" ref="A84:A107" si="11">EDATE(A83,1)</f>
        <v>46388</v>
      </c>
      <c r="B84" s="72">
        <v>68</v>
      </c>
      <c r="C84" s="67">
        <f t="shared" si="6"/>
        <v>4208.9540000000015</v>
      </c>
      <c r="D84" s="73">
        <f t="shared" si="7"/>
        <v>11.57</v>
      </c>
      <c r="E84" s="130">
        <f t="shared" si="10"/>
        <v>55.93</v>
      </c>
      <c r="F84" s="130">
        <f t="shared" si="9"/>
        <v>67.5</v>
      </c>
      <c r="G84" s="73">
        <f t="shared" si="8"/>
        <v>4153.0240000000013</v>
      </c>
    </row>
    <row r="85" spans="1:7" x14ac:dyDescent="0.25">
      <c r="A85" s="71">
        <f t="shared" si="11"/>
        <v>46419</v>
      </c>
      <c r="B85" s="72">
        <v>69</v>
      </c>
      <c r="C85" s="67">
        <f t="shared" si="6"/>
        <v>4153.0240000000013</v>
      </c>
      <c r="D85" s="73">
        <f t="shared" si="7"/>
        <v>11.42</v>
      </c>
      <c r="E85" s="130">
        <f t="shared" si="10"/>
        <v>56.09</v>
      </c>
      <c r="F85" s="130">
        <f t="shared" si="9"/>
        <v>67.510000000000005</v>
      </c>
      <c r="G85" s="73">
        <f t="shared" si="8"/>
        <v>4096.9340000000011</v>
      </c>
    </row>
    <row r="86" spans="1:7" x14ac:dyDescent="0.25">
      <c r="A86" s="71">
        <f t="shared" si="11"/>
        <v>46447</v>
      </c>
      <c r="B86" s="72">
        <v>70</v>
      </c>
      <c r="C86" s="67">
        <f t="shared" si="6"/>
        <v>4096.9340000000011</v>
      </c>
      <c r="D86" s="73">
        <f t="shared" si="7"/>
        <v>11.27</v>
      </c>
      <c r="E86" s="130">
        <f t="shared" si="10"/>
        <v>56.24</v>
      </c>
      <c r="F86" s="130">
        <f t="shared" si="9"/>
        <v>67.510000000000005</v>
      </c>
      <c r="G86" s="73">
        <f t="shared" si="8"/>
        <v>4040.6940000000013</v>
      </c>
    </row>
    <row r="87" spans="1:7" x14ac:dyDescent="0.25">
      <c r="A87" s="71">
        <f t="shared" si="11"/>
        <v>46478</v>
      </c>
      <c r="B87" s="72">
        <v>71</v>
      </c>
      <c r="C87" s="67">
        <f t="shared" si="6"/>
        <v>4040.6940000000013</v>
      </c>
      <c r="D87" s="73">
        <f t="shared" si="7"/>
        <v>11.11</v>
      </c>
      <c r="E87" s="130">
        <f t="shared" si="10"/>
        <v>56.4</v>
      </c>
      <c r="F87" s="130">
        <f t="shared" si="9"/>
        <v>67.509999999999991</v>
      </c>
      <c r="G87" s="73">
        <f t="shared" si="8"/>
        <v>3984.2940000000012</v>
      </c>
    </row>
    <row r="88" spans="1:7" x14ac:dyDescent="0.25">
      <c r="A88" s="71">
        <f t="shared" si="11"/>
        <v>46508</v>
      </c>
      <c r="B88" s="72">
        <v>72</v>
      </c>
      <c r="C88" s="67">
        <f t="shared" si="6"/>
        <v>3984.2940000000012</v>
      </c>
      <c r="D88" s="73">
        <f t="shared" si="7"/>
        <v>10.96</v>
      </c>
      <c r="E88" s="130">
        <f t="shared" si="10"/>
        <v>56.55</v>
      </c>
      <c r="F88" s="130">
        <f t="shared" si="9"/>
        <v>67.509999999999991</v>
      </c>
      <c r="G88" s="73">
        <f t="shared" si="8"/>
        <v>3927.7440000000011</v>
      </c>
    </row>
    <row r="89" spans="1:7" x14ac:dyDescent="0.25">
      <c r="A89" s="71">
        <f t="shared" si="11"/>
        <v>46539</v>
      </c>
      <c r="B89" s="72">
        <v>73</v>
      </c>
      <c r="C89" s="67">
        <f t="shared" si="6"/>
        <v>3927.7440000000011</v>
      </c>
      <c r="D89" s="73">
        <f t="shared" si="7"/>
        <v>10.8</v>
      </c>
      <c r="E89" s="130">
        <f t="shared" si="10"/>
        <v>56.71</v>
      </c>
      <c r="F89" s="130">
        <f t="shared" si="9"/>
        <v>67.510000000000005</v>
      </c>
      <c r="G89" s="73">
        <f t="shared" si="8"/>
        <v>3871.034000000001</v>
      </c>
    </row>
    <row r="90" spans="1:7" x14ac:dyDescent="0.25">
      <c r="A90" s="71">
        <f t="shared" si="11"/>
        <v>46569</v>
      </c>
      <c r="B90" s="72">
        <v>74</v>
      </c>
      <c r="C90" s="67">
        <f t="shared" si="6"/>
        <v>3871.034000000001</v>
      </c>
      <c r="D90" s="73">
        <f t="shared" si="7"/>
        <v>10.65</v>
      </c>
      <c r="E90" s="130">
        <f t="shared" si="10"/>
        <v>56.86</v>
      </c>
      <c r="F90" s="130">
        <f t="shared" si="9"/>
        <v>67.510000000000005</v>
      </c>
      <c r="G90" s="73">
        <f t="shared" si="8"/>
        <v>3814.1740000000009</v>
      </c>
    </row>
    <row r="91" spans="1:7" x14ac:dyDescent="0.25">
      <c r="A91" s="71">
        <f t="shared" si="11"/>
        <v>46600</v>
      </c>
      <c r="B91" s="72">
        <v>75</v>
      </c>
      <c r="C91" s="67">
        <f t="shared" si="6"/>
        <v>3814.1740000000009</v>
      </c>
      <c r="D91" s="73">
        <f t="shared" si="7"/>
        <v>10.49</v>
      </c>
      <c r="E91" s="130">
        <f t="shared" si="10"/>
        <v>57.02</v>
      </c>
      <c r="F91" s="130">
        <f t="shared" si="9"/>
        <v>67.510000000000005</v>
      </c>
      <c r="G91" s="73">
        <f t="shared" si="8"/>
        <v>3757.1540000000009</v>
      </c>
    </row>
    <row r="92" spans="1:7" x14ac:dyDescent="0.25">
      <c r="A92" s="71">
        <f t="shared" si="11"/>
        <v>46631</v>
      </c>
      <c r="B92" s="72">
        <v>76</v>
      </c>
      <c r="C92" s="67">
        <f t="shared" si="6"/>
        <v>3757.1540000000009</v>
      </c>
      <c r="D92" s="73">
        <f t="shared" si="7"/>
        <v>10.33</v>
      </c>
      <c r="E92" s="130">
        <f t="shared" si="10"/>
        <v>57.18</v>
      </c>
      <c r="F92" s="130">
        <f t="shared" si="9"/>
        <v>67.510000000000005</v>
      </c>
      <c r="G92" s="73">
        <f t="shared" si="8"/>
        <v>3699.9740000000011</v>
      </c>
    </row>
    <row r="93" spans="1:7" x14ac:dyDescent="0.25">
      <c r="A93" s="71">
        <f t="shared" si="11"/>
        <v>46661</v>
      </c>
      <c r="B93" s="72">
        <v>77</v>
      </c>
      <c r="C93" s="67">
        <f t="shared" si="6"/>
        <v>3699.9740000000011</v>
      </c>
      <c r="D93" s="73">
        <f t="shared" si="7"/>
        <v>10.17</v>
      </c>
      <c r="E93" s="130">
        <f t="shared" si="10"/>
        <v>57.33</v>
      </c>
      <c r="F93" s="130">
        <f t="shared" si="9"/>
        <v>67.5</v>
      </c>
      <c r="G93" s="73">
        <f t="shared" si="8"/>
        <v>3642.6440000000011</v>
      </c>
    </row>
    <row r="94" spans="1:7" x14ac:dyDescent="0.25">
      <c r="A94" s="71">
        <f t="shared" si="11"/>
        <v>46692</v>
      </c>
      <c r="B94" s="72">
        <v>78</v>
      </c>
      <c r="C94" s="67">
        <f t="shared" si="6"/>
        <v>3642.6440000000011</v>
      </c>
      <c r="D94" s="73">
        <f t="shared" si="7"/>
        <v>10.02</v>
      </c>
      <c r="E94" s="130">
        <f t="shared" si="10"/>
        <v>57.49</v>
      </c>
      <c r="F94" s="130">
        <f t="shared" si="9"/>
        <v>67.510000000000005</v>
      </c>
      <c r="G94" s="73">
        <f t="shared" si="8"/>
        <v>3585.1540000000014</v>
      </c>
    </row>
    <row r="95" spans="1:7" x14ac:dyDescent="0.25">
      <c r="A95" s="71">
        <f t="shared" si="11"/>
        <v>46722</v>
      </c>
      <c r="B95" s="72">
        <v>79</v>
      </c>
      <c r="C95" s="67">
        <f t="shared" si="6"/>
        <v>3585.1540000000014</v>
      </c>
      <c r="D95" s="73">
        <f t="shared" si="7"/>
        <v>9.86</v>
      </c>
      <c r="E95" s="130">
        <f t="shared" si="10"/>
        <v>57.65</v>
      </c>
      <c r="F95" s="130">
        <f t="shared" si="9"/>
        <v>67.509999999999991</v>
      </c>
      <c r="G95" s="73">
        <f t="shared" si="8"/>
        <v>3527.5040000000013</v>
      </c>
    </row>
    <row r="96" spans="1:7" x14ac:dyDescent="0.25">
      <c r="A96" s="71">
        <f t="shared" si="11"/>
        <v>46753</v>
      </c>
      <c r="B96" s="72">
        <v>80</v>
      </c>
      <c r="C96" s="67">
        <f t="shared" si="6"/>
        <v>3527.5040000000013</v>
      </c>
      <c r="D96" s="73">
        <f t="shared" si="7"/>
        <v>9.6999999999999993</v>
      </c>
      <c r="E96" s="130">
        <f t="shared" si="10"/>
        <v>57.81</v>
      </c>
      <c r="F96" s="130">
        <f t="shared" si="9"/>
        <v>67.510000000000005</v>
      </c>
      <c r="G96" s="73">
        <f t="shared" si="8"/>
        <v>3469.6940000000013</v>
      </c>
    </row>
    <row r="97" spans="1:7" x14ac:dyDescent="0.25">
      <c r="A97" s="71">
        <f t="shared" si="11"/>
        <v>46784</v>
      </c>
      <c r="B97" s="72">
        <v>81</v>
      </c>
      <c r="C97" s="67">
        <f t="shared" si="6"/>
        <v>3469.6940000000013</v>
      </c>
      <c r="D97" s="73">
        <f t="shared" si="7"/>
        <v>9.5399999999999991</v>
      </c>
      <c r="E97" s="130">
        <f t="shared" si="10"/>
        <v>57.97</v>
      </c>
      <c r="F97" s="130">
        <f t="shared" si="9"/>
        <v>67.509999999999991</v>
      </c>
      <c r="G97" s="73">
        <f t="shared" si="8"/>
        <v>3411.7240000000015</v>
      </c>
    </row>
    <row r="98" spans="1:7" x14ac:dyDescent="0.25">
      <c r="A98" s="71">
        <f t="shared" si="11"/>
        <v>46813</v>
      </c>
      <c r="B98" s="72">
        <v>82</v>
      </c>
      <c r="C98" s="67">
        <f t="shared" si="6"/>
        <v>3411.7240000000015</v>
      </c>
      <c r="D98" s="73">
        <f t="shared" si="7"/>
        <v>9.3800000000000008</v>
      </c>
      <c r="E98" s="130">
        <f t="shared" si="10"/>
        <v>58.13</v>
      </c>
      <c r="F98" s="130">
        <f t="shared" si="9"/>
        <v>67.510000000000005</v>
      </c>
      <c r="G98" s="73">
        <f t="shared" si="8"/>
        <v>3353.5940000000014</v>
      </c>
    </row>
    <row r="99" spans="1:7" x14ac:dyDescent="0.25">
      <c r="A99" s="71">
        <f t="shared" si="11"/>
        <v>46844</v>
      </c>
      <c r="B99" s="72">
        <v>83</v>
      </c>
      <c r="C99" s="67">
        <f t="shared" si="6"/>
        <v>3353.5940000000014</v>
      </c>
      <c r="D99" s="73">
        <f t="shared" si="7"/>
        <v>9.2200000000000006</v>
      </c>
      <c r="E99" s="130">
        <f t="shared" si="10"/>
        <v>58.29</v>
      </c>
      <c r="F99" s="130">
        <f t="shared" si="9"/>
        <v>67.510000000000005</v>
      </c>
      <c r="G99" s="73">
        <f t="shared" si="8"/>
        <v>3295.3040000000015</v>
      </c>
    </row>
    <row r="100" spans="1:7" x14ac:dyDescent="0.25">
      <c r="A100" s="71">
        <f t="shared" si="11"/>
        <v>46874</v>
      </c>
      <c r="B100" s="72">
        <v>84</v>
      </c>
      <c r="C100" s="67">
        <f t="shared" si="6"/>
        <v>3295.3040000000015</v>
      </c>
      <c r="D100" s="73">
        <f t="shared" si="7"/>
        <v>9.06</v>
      </c>
      <c r="E100" s="130">
        <f t="shared" si="10"/>
        <v>58.45</v>
      </c>
      <c r="F100" s="130">
        <f t="shared" si="9"/>
        <v>67.510000000000005</v>
      </c>
      <c r="G100" s="73">
        <f t="shared" si="8"/>
        <v>3236.8540000000016</v>
      </c>
    </row>
    <row r="101" spans="1:7" x14ac:dyDescent="0.25">
      <c r="A101" s="71">
        <f t="shared" si="11"/>
        <v>46905</v>
      </c>
      <c r="B101" s="72">
        <v>85</v>
      </c>
      <c r="C101" s="67">
        <f t="shared" ref="C101:C106" si="12">G100</f>
        <v>3236.8540000000016</v>
      </c>
      <c r="D101" s="73">
        <f t="shared" ref="D101:D106" si="13">ROUND(C101*$E$13/12,2)</f>
        <v>8.9</v>
      </c>
      <c r="E101" s="130">
        <f t="shared" si="10"/>
        <v>58.61</v>
      </c>
      <c r="F101" s="130">
        <f t="shared" si="9"/>
        <v>67.510000000000005</v>
      </c>
      <c r="G101" s="73">
        <f t="shared" ref="G101:G106" si="14">C101-E101</f>
        <v>3178.2440000000015</v>
      </c>
    </row>
    <row r="102" spans="1:7" x14ac:dyDescent="0.25">
      <c r="A102" s="71">
        <f t="shared" si="11"/>
        <v>46935</v>
      </c>
      <c r="B102" s="72">
        <v>86</v>
      </c>
      <c r="C102" s="67">
        <f t="shared" si="12"/>
        <v>3178.2440000000015</v>
      </c>
      <c r="D102" s="73">
        <f t="shared" si="13"/>
        <v>8.74</v>
      </c>
      <c r="E102" s="130">
        <f t="shared" si="10"/>
        <v>58.77</v>
      </c>
      <c r="F102" s="130">
        <f t="shared" si="9"/>
        <v>67.510000000000005</v>
      </c>
      <c r="G102" s="73">
        <f t="shared" si="14"/>
        <v>3119.4740000000015</v>
      </c>
    </row>
    <row r="103" spans="1:7" x14ac:dyDescent="0.25">
      <c r="A103" s="71">
        <f t="shared" si="11"/>
        <v>46966</v>
      </c>
      <c r="B103" s="72">
        <v>87</v>
      </c>
      <c r="C103" s="67">
        <f t="shared" si="12"/>
        <v>3119.4740000000015</v>
      </c>
      <c r="D103" s="73">
        <f t="shared" si="13"/>
        <v>8.58</v>
      </c>
      <c r="E103" s="130">
        <f t="shared" si="10"/>
        <v>58.93</v>
      </c>
      <c r="F103" s="130">
        <f t="shared" si="9"/>
        <v>67.510000000000005</v>
      </c>
      <c r="G103" s="73">
        <f t="shared" si="14"/>
        <v>3060.5440000000017</v>
      </c>
    </row>
    <row r="104" spans="1:7" x14ac:dyDescent="0.25">
      <c r="A104" s="71">
        <f t="shared" si="11"/>
        <v>46997</v>
      </c>
      <c r="B104" s="72">
        <v>88</v>
      </c>
      <c r="C104" s="67">
        <f t="shared" si="12"/>
        <v>3060.5440000000017</v>
      </c>
      <c r="D104" s="73">
        <f t="shared" si="13"/>
        <v>8.42</v>
      </c>
      <c r="E104" s="130">
        <f t="shared" si="10"/>
        <v>59.09</v>
      </c>
      <c r="F104" s="130">
        <f t="shared" si="9"/>
        <v>67.510000000000005</v>
      </c>
      <c r="G104" s="73">
        <f t="shared" si="14"/>
        <v>3001.4540000000015</v>
      </c>
    </row>
    <row r="105" spans="1:7" x14ac:dyDescent="0.25">
      <c r="A105" s="71">
        <f t="shared" si="11"/>
        <v>47027</v>
      </c>
      <c r="B105" s="72">
        <v>89</v>
      </c>
      <c r="C105" s="67">
        <f t="shared" si="12"/>
        <v>3001.4540000000015</v>
      </c>
      <c r="D105" s="73">
        <f t="shared" si="13"/>
        <v>8.25</v>
      </c>
      <c r="E105" s="130">
        <f t="shared" si="10"/>
        <v>59.26</v>
      </c>
      <c r="F105" s="130">
        <f t="shared" si="9"/>
        <v>67.509999999999991</v>
      </c>
      <c r="G105" s="73">
        <f t="shared" si="14"/>
        <v>2942.1940000000013</v>
      </c>
    </row>
    <row r="106" spans="1:7" x14ac:dyDescent="0.25">
      <c r="A106" s="71">
        <f t="shared" si="11"/>
        <v>47058</v>
      </c>
      <c r="B106" s="72">
        <v>90</v>
      </c>
      <c r="C106" s="67">
        <f t="shared" si="12"/>
        <v>2942.1940000000013</v>
      </c>
      <c r="D106" s="73">
        <f t="shared" si="13"/>
        <v>8.09</v>
      </c>
      <c r="E106" s="130">
        <f t="shared" si="10"/>
        <v>59.42</v>
      </c>
      <c r="F106" s="130">
        <f t="shared" si="9"/>
        <v>67.510000000000005</v>
      </c>
      <c r="G106" s="73">
        <f t="shared" si="14"/>
        <v>2882.7740000000013</v>
      </c>
    </row>
    <row r="107" spans="1:7" x14ac:dyDescent="0.25">
      <c r="A107" s="71">
        <f t="shared" si="11"/>
        <v>47088</v>
      </c>
      <c r="B107" s="72">
        <v>91</v>
      </c>
      <c r="C107" s="67">
        <f t="shared" ref="C107" si="15">G106</f>
        <v>2882.7740000000013</v>
      </c>
      <c r="D107" s="73">
        <f t="shared" ref="D107" si="16">ROUND(C107*$E$13/12,2)</f>
        <v>7.93</v>
      </c>
      <c r="E107" s="130">
        <f t="shared" si="10"/>
        <v>59.58</v>
      </c>
      <c r="F107" s="130">
        <f t="shared" si="9"/>
        <v>67.509999999999991</v>
      </c>
      <c r="G107" s="73">
        <f t="shared" ref="G107" si="17">C107-E107</f>
        <v>2823.1940000000013</v>
      </c>
    </row>
    <row r="108" spans="1:7" x14ac:dyDescent="0.25">
      <c r="A108" s="71"/>
      <c r="B108" s="72"/>
      <c r="C108" s="67"/>
      <c r="D108" s="73"/>
      <c r="E108" s="73"/>
      <c r="F108" s="73"/>
      <c r="G108" s="73"/>
    </row>
    <row r="109" spans="1:7" x14ac:dyDescent="0.25">
      <c r="A109" s="71"/>
      <c r="B109" s="72"/>
      <c r="C109" s="67"/>
      <c r="D109" s="73"/>
      <c r="E109" s="73"/>
      <c r="F109" s="73"/>
      <c r="G109" s="73"/>
    </row>
    <row r="110" spans="1:7" x14ac:dyDescent="0.25">
      <c r="A110" s="71"/>
      <c r="B110" s="72"/>
      <c r="C110" s="67"/>
      <c r="D110" s="73"/>
      <c r="E110" s="73"/>
      <c r="F110" s="73"/>
      <c r="G110" s="73"/>
    </row>
    <row r="111" spans="1:7" x14ac:dyDescent="0.25">
      <c r="A111" s="71"/>
      <c r="B111" s="72"/>
      <c r="C111" s="67"/>
      <c r="D111" s="73"/>
      <c r="E111" s="73"/>
      <c r="F111" s="73"/>
      <c r="G111" s="73"/>
    </row>
    <row r="112" spans="1:7" x14ac:dyDescent="0.25">
      <c r="A112" s="71"/>
      <c r="B112" s="72"/>
      <c r="C112" s="67"/>
      <c r="D112" s="73"/>
      <c r="E112" s="73"/>
      <c r="F112" s="73"/>
      <c r="G112" s="73"/>
    </row>
    <row r="113" spans="1:7" x14ac:dyDescent="0.25">
      <c r="A113" s="71"/>
      <c r="B113" s="72"/>
      <c r="C113" s="67"/>
      <c r="D113" s="73"/>
      <c r="E113" s="73"/>
      <c r="F113" s="73"/>
      <c r="G113" s="73"/>
    </row>
    <row r="114" spans="1:7" x14ac:dyDescent="0.25">
      <c r="A114" s="71"/>
      <c r="B114" s="72"/>
      <c r="C114" s="67"/>
      <c r="D114" s="73"/>
      <c r="E114" s="73"/>
      <c r="F114" s="73"/>
      <c r="G114" s="73"/>
    </row>
    <row r="115" spans="1:7" x14ac:dyDescent="0.25">
      <c r="A115" s="71"/>
      <c r="B115" s="72"/>
      <c r="C115" s="67"/>
      <c r="D115" s="73"/>
      <c r="E115" s="73"/>
      <c r="F115" s="73"/>
      <c r="G115" s="73"/>
    </row>
    <row r="116" spans="1:7" x14ac:dyDescent="0.25">
      <c r="A116" s="71"/>
      <c r="B116" s="72"/>
      <c r="C116" s="67"/>
      <c r="D116" s="73"/>
      <c r="E116" s="73"/>
      <c r="F116" s="73"/>
      <c r="G116" s="73"/>
    </row>
    <row r="117" spans="1:7" x14ac:dyDescent="0.25">
      <c r="A117" s="71"/>
      <c r="B117" s="72"/>
      <c r="C117" s="67"/>
      <c r="D117" s="73"/>
      <c r="E117" s="73"/>
      <c r="F117" s="73"/>
      <c r="G117" s="73"/>
    </row>
    <row r="118" spans="1:7" x14ac:dyDescent="0.25">
      <c r="A118" s="71"/>
      <c r="B118" s="72"/>
      <c r="C118" s="67"/>
      <c r="D118" s="73"/>
      <c r="E118" s="73"/>
      <c r="F118" s="73"/>
      <c r="G118" s="73"/>
    </row>
    <row r="119" spans="1:7" x14ac:dyDescent="0.25">
      <c r="A119" s="71"/>
      <c r="B119" s="72"/>
      <c r="C119" s="67"/>
      <c r="D119" s="73"/>
      <c r="E119" s="73"/>
      <c r="F119" s="73"/>
      <c r="G119" s="73"/>
    </row>
    <row r="120" spans="1:7" x14ac:dyDescent="0.25">
      <c r="A120" s="71"/>
      <c r="B120" s="72"/>
      <c r="C120" s="67"/>
      <c r="D120" s="73"/>
      <c r="E120" s="73"/>
      <c r="F120" s="73"/>
      <c r="G120" s="73"/>
    </row>
    <row r="121" spans="1:7" x14ac:dyDescent="0.25">
      <c r="A121" s="71"/>
      <c r="B121" s="72"/>
      <c r="C121" s="67"/>
      <c r="D121" s="73"/>
      <c r="E121" s="73"/>
      <c r="F121" s="73"/>
      <c r="G121" s="73"/>
    </row>
    <row r="122" spans="1:7" x14ac:dyDescent="0.25">
      <c r="A122" s="71"/>
      <c r="B122" s="72"/>
      <c r="C122" s="67"/>
      <c r="D122" s="73"/>
      <c r="E122" s="73"/>
      <c r="F122" s="73"/>
      <c r="G122" s="73"/>
    </row>
    <row r="123" spans="1:7" x14ac:dyDescent="0.25">
      <c r="A123" s="71"/>
      <c r="B123" s="72"/>
      <c r="C123" s="67"/>
      <c r="D123" s="73"/>
      <c r="E123" s="73"/>
      <c r="F123" s="73"/>
      <c r="G123" s="73"/>
    </row>
    <row r="124" spans="1:7" x14ac:dyDescent="0.25">
      <c r="A124" s="71"/>
      <c r="B124" s="72"/>
      <c r="C124" s="67"/>
      <c r="D124" s="73"/>
      <c r="E124" s="73"/>
      <c r="F124" s="73"/>
      <c r="G124" s="73"/>
    </row>
    <row r="125" spans="1:7" x14ac:dyDescent="0.25">
      <c r="A125" s="71"/>
      <c r="B125" s="72"/>
      <c r="C125" s="67"/>
      <c r="D125" s="73"/>
      <c r="E125" s="73"/>
      <c r="F125" s="73"/>
      <c r="G125" s="73"/>
    </row>
    <row r="126" spans="1:7" x14ac:dyDescent="0.25">
      <c r="A126" s="71"/>
      <c r="B126" s="72"/>
      <c r="C126" s="67"/>
      <c r="D126" s="73"/>
      <c r="E126" s="73"/>
      <c r="F126" s="73"/>
      <c r="G126" s="73"/>
    </row>
    <row r="127" spans="1:7" x14ac:dyDescent="0.25">
      <c r="A127" s="71"/>
      <c r="B127" s="72"/>
      <c r="C127" s="67"/>
      <c r="D127" s="73"/>
      <c r="E127" s="73"/>
      <c r="F127" s="73"/>
      <c r="G127" s="73"/>
    </row>
    <row r="128" spans="1:7" x14ac:dyDescent="0.25">
      <c r="A128" s="71"/>
      <c r="B128" s="72"/>
      <c r="C128" s="67"/>
      <c r="D128" s="73"/>
      <c r="E128" s="73"/>
      <c r="F128" s="73"/>
      <c r="G128" s="73"/>
    </row>
    <row r="129" spans="1:7" x14ac:dyDescent="0.25">
      <c r="A129" s="71"/>
      <c r="B129" s="72"/>
      <c r="C129" s="67"/>
      <c r="D129" s="73"/>
      <c r="E129" s="73"/>
      <c r="F129" s="73"/>
      <c r="G129" s="73"/>
    </row>
    <row r="130" spans="1:7" x14ac:dyDescent="0.25">
      <c r="A130" s="71"/>
      <c r="B130" s="72"/>
      <c r="C130" s="67"/>
      <c r="D130" s="73"/>
      <c r="E130" s="73"/>
      <c r="F130" s="73"/>
      <c r="G130" s="73"/>
    </row>
    <row r="131" spans="1:7" x14ac:dyDescent="0.25">
      <c r="A131" s="71"/>
      <c r="B131" s="72"/>
      <c r="C131" s="67"/>
      <c r="D131" s="73"/>
      <c r="E131" s="73"/>
      <c r="F131" s="73"/>
      <c r="G131" s="73"/>
    </row>
    <row r="132" spans="1:7" x14ac:dyDescent="0.25">
      <c r="A132" s="71"/>
      <c r="B132" s="72"/>
      <c r="C132" s="67"/>
      <c r="D132" s="73"/>
      <c r="E132" s="73"/>
      <c r="F132" s="73"/>
      <c r="G132" s="73"/>
    </row>
    <row r="133" spans="1:7" x14ac:dyDescent="0.25">
      <c r="A133" s="71"/>
      <c r="B133" s="72"/>
      <c r="C133" s="67"/>
      <c r="D133" s="73"/>
      <c r="E133" s="73"/>
      <c r="F133" s="73"/>
      <c r="G133" s="73"/>
    </row>
    <row r="134" spans="1:7" x14ac:dyDescent="0.25">
      <c r="A134" s="71"/>
      <c r="B134" s="72"/>
      <c r="C134" s="67"/>
      <c r="D134" s="73"/>
      <c r="E134" s="73"/>
      <c r="F134" s="73"/>
      <c r="G134" s="73"/>
    </row>
    <row r="135" spans="1:7" x14ac:dyDescent="0.25">
      <c r="A135" s="71"/>
      <c r="B135" s="72"/>
      <c r="C135" s="67"/>
      <c r="D135" s="73"/>
      <c r="E135" s="73"/>
      <c r="F135" s="73"/>
      <c r="G135" s="73"/>
    </row>
    <row r="136" spans="1:7" x14ac:dyDescent="0.25">
      <c r="A136" s="71"/>
      <c r="B136" s="72"/>
      <c r="C136" s="67"/>
      <c r="D136" s="73"/>
      <c r="E136" s="73"/>
      <c r="F136" s="73"/>
      <c r="G136" s="73"/>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35"/>
  <sheetViews>
    <sheetView zoomScaleNormal="100" workbookViewId="0">
      <selection activeCell="D10" sqref="D10"/>
    </sheetView>
  </sheetViews>
  <sheetFormatPr defaultColWidth="9.140625" defaultRowHeight="15" x14ac:dyDescent="0.25"/>
  <cols>
    <col min="1" max="1" width="9.140625" style="68" customWidth="1"/>
    <col min="2" max="2" width="7.85546875" style="68" customWidth="1"/>
    <col min="3" max="3" width="14.7109375" style="68" customWidth="1"/>
    <col min="4" max="4" width="14.28515625" style="68" customWidth="1"/>
    <col min="5" max="7" width="14.7109375" style="68" customWidth="1"/>
    <col min="8" max="10" width="9.140625" style="68"/>
    <col min="11" max="11" width="11" style="68" customWidth="1"/>
    <col min="12" max="16384" width="9.140625" style="68"/>
  </cols>
  <sheetData>
    <row r="1" spans="1:16" x14ac:dyDescent="0.25">
      <c r="A1" s="62"/>
      <c r="B1" s="62"/>
      <c r="C1" s="62"/>
      <c r="D1" s="62"/>
      <c r="E1" s="62"/>
      <c r="F1" s="62"/>
      <c r="G1" s="63"/>
    </row>
    <row r="2" spans="1:16" x14ac:dyDescent="0.25">
      <c r="A2" s="62"/>
      <c r="B2" s="62"/>
      <c r="C2" s="62"/>
      <c r="D2" s="62"/>
      <c r="E2" s="62"/>
      <c r="F2" s="64"/>
      <c r="G2" s="65"/>
    </row>
    <row r="3" spans="1:16" x14ac:dyDescent="0.25">
      <c r="A3" s="62"/>
      <c r="B3" s="62"/>
      <c r="C3" s="62"/>
      <c r="D3" s="62"/>
      <c r="E3" s="62"/>
      <c r="F3" s="64"/>
      <c r="G3" s="65"/>
      <c r="K3" s="78" t="s">
        <v>2</v>
      </c>
      <c r="L3" s="78" t="s">
        <v>51</v>
      </c>
      <c r="M3" s="79"/>
    </row>
    <row r="4" spans="1:16" ht="18.75" x14ac:dyDescent="0.3">
      <c r="A4" s="95"/>
      <c r="B4" s="96" t="s">
        <v>52</v>
      </c>
      <c r="C4" s="95"/>
      <c r="D4" s="95"/>
      <c r="E4" s="64"/>
      <c r="F4" s="97"/>
      <c r="G4" s="95"/>
      <c r="H4" s="98"/>
      <c r="I4" s="98"/>
      <c r="J4" s="98"/>
      <c r="K4" s="99" t="s">
        <v>53</v>
      </c>
      <c r="L4" s="100">
        <v>200.6</v>
      </c>
      <c r="M4" s="101">
        <f>L4/$L$9</f>
        <v>4.2311748576249732E-2</v>
      </c>
      <c r="N4" s="102"/>
      <c r="O4" s="81"/>
    </row>
    <row r="5" spans="1:16" x14ac:dyDescent="0.25">
      <c r="A5" s="95"/>
      <c r="B5" s="95"/>
      <c r="C5" s="95"/>
      <c r="D5" s="95"/>
      <c r="E5" s="95"/>
      <c r="F5" s="103"/>
      <c r="G5" s="95"/>
      <c r="H5" s="98"/>
      <c r="I5" s="98"/>
      <c r="J5" s="98"/>
      <c r="K5" s="99" t="s">
        <v>54</v>
      </c>
      <c r="L5" s="100"/>
      <c r="M5" s="101">
        <f>L5/$L$9</f>
        <v>0</v>
      </c>
      <c r="N5" s="104"/>
      <c r="O5" s="81"/>
    </row>
    <row r="6" spans="1:16" x14ac:dyDescent="0.25">
      <c r="A6" s="95"/>
      <c r="B6" s="105" t="s">
        <v>55</v>
      </c>
      <c r="C6" s="106"/>
      <c r="D6" s="107"/>
      <c r="E6" s="108">
        <v>44743</v>
      </c>
      <c r="F6" s="109"/>
      <c r="G6" s="95"/>
      <c r="H6" s="98"/>
      <c r="I6" s="98"/>
      <c r="J6" s="98"/>
      <c r="K6" s="99" t="s">
        <v>56</v>
      </c>
      <c r="L6" s="100"/>
      <c r="M6" s="101">
        <f>L6/$L$9</f>
        <v>0</v>
      </c>
      <c r="N6" s="110"/>
      <c r="O6" s="74"/>
    </row>
    <row r="7" spans="1:16" x14ac:dyDescent="0.25">
      <c r="A7" s="95"/>
      <c r="B7" s="111" t="s">
        <v>57</v>
      </c>
      <c r="C7" s="64"/>
      <c r="D7" s="98"/>
      <c r="E7" s="94">
        <v>78</v>
      </c>
      <c r="F7" s="112" t="s">
        <v>58</v>
      </c>
      <c r="G7" s="95"/>
      <c r="H7" s="98"/>
      <c r="I7" s="98"/>
      <c r="J7" s="98"/>
      <c r="K7" s="99" t="s">
        <v>59</v>
      </c>
      <c r="L7" s="100"/>
      <c r="M7" s="101">
        <f>L7/$L$9</f>
        <v>0</v>
      </c>
      <c r="N7" s="113"/>
      <c r="O7" s="76"/>
    </row>
    <row r="8" spans="1:16" x14ac:dyDescent="0.25">
      <c r="A8" s="95"/>
      <c r="B8" s="111" t="s">
        <v>60</v>
      </c>
      <c r="C8" s="64"/>
      <c r="D8" s="114">
        <f>E6-1</f>
        <v>44742</v>
      </c>
      <c r="E8" s="187">
        <v>866516.35000000044</v>
      </c>
      <c r="F8" s="112" t="s">
        <v>61</v>
      </c>
      <c r="G8" s="95"/>
      <c r="H8" s="98"/>
      <c r="I8" s="98"/>
      <c r="J8" s="98"/>
      <c r="K8" s="99" t="s">
        <v>62</v>
      </c>
      <c r="L8" s="100"/>
      <c r="M8" s="101">
        <f>L8/$L$9</f>
        <v>0</v>
      </c>
      <c r="N8" s="113"/>
      <c r="O8" s="76"/>
    </row>
    <row r="9" spans="1:16" x14ac:dyDescent="0.25">
      <c r="A9" s="95"/>
      <c r="B9" s="111" t="s">
        <v>60</v>
      </c>
      <c r="C9" s="64"/>
      <c r="D9" s="114">
        <f>EDATE(D8,E7)+1</f>
        <v>47118</v>
      </c>
      <c r="E9" s="187">
        <v>339651.31000000052</v>
      </c>
      <c r="F9" s="112" t="s">
        <v>61</v>
      </c>
      <c r="G9" s="95"/>
      <c r="H9" s="98"/>
      <c r="I9" s="98"/>
      <c r="J9" s="98"/>
      <c r="K9" s="116" t="s">
        <v>63</v>
      </c>
      <c r="L9" s="117">
        <v>4741</v>
      </c>
      <c r="M9" s="116"/>
      <c r="N9" s="113"/>
      <c r="O9" s="76"/>
    </row>
    <row r="10" spans="1:16" x14ac:dyDescent="0.25">
      <c r="A10" s="95"/>
      <c r="B10" s="111" t="s">
        <v>64</v>
      </c>
      <c r="C10" s="64"/>
      <c r="D10" s="98"/>
      <c r="E10" s="118">
        <f>M4</f>
        <v>4.2311748576249732E-2</v>
      </c>
      <c r="F10" s="112"/>
      <c r="G10" s="95"/>
      <c r="H10" s="98"/>
      <c r="I10" s="98"/>
      <c r="J10" s="98"/>
      <c r="K10" s="98"/>
      <c r="L10" s="98"/>
      <c r="M10" s="119"/>
      <c r="N10" s="119"/>
      <c r="O10" s="77"/>
    </row>
    <row r="11" spans="1:16" x14ac:dyDescent="0.25">
      <c r="A11" s="95"/>
      <c r="B11" s="111" t="s">
        <v>65</v>
      </c>
      <c r="C11" s="64"/>
      <c r="D11" s="98"/>
      <c r="E11" s="120">
        <f>ROUND(E8*E10,2)</f>
        <v>36663.82</v>
      </c>
      <c r="F11" s="112" t="s">
        <v>61</v>
      </c>
      <c r="G11" s="95"/>
      <c r="H11" s="98"/>
      <c r="I11" s="98"/>
      <c r="J11" s="98"/>
      <c r="K11" s="98"/>
      <c r="L11" s="98"/>
      <c r="M11" s="119"/>
      <c r="N11" s="119"/>
      <c r="O11" s="77"/>
    </row>
    <row r="12" spans="1:16" x14ac:dyDescent="0.25">
      <c r="A12" s="95"/>
      <c r="B12" s="111" t="s">
        <v>66</v>
      </c>
      <c r="C12" s="64"/>
      <c r="D12" s="98"/>
      <c r="E12" s="120">
        <f>ROUND(E9*E10,2)</f>
        <v>14371.24</v>
      </c>
      <c r="F12" s="112" t="s">
        <v>61</v>
      </c>
      <c r="G12" s="95"/>
      <c r="H12" s="98"/>
      <c r="I12" s="98"/>
      <c r="J12" s="98"/>
      <c r="K12" s="121"/>
      <c r="L12" s="121"/>
      <c r="M12" s="113"/>
      <c r="N12" s="113"/>
      <c r="O12" s="76"/>
      <c r="P12" s="77"/>
    </row>
    <row r="13" spans="1:16" x14ac:dyDescent="0.25">
      <c r="A13" s="95"/>
      <c r="B13" s="122" t="s">
        <v>77</v>
      </c>
      <c r="C13" s="123"/>
      <c r="D13" s="124"/>
      <c r="E13" s="125">
        <v>3.3000000000000002E-2</v>
      </c>
      <c r="F13" s="126"/>
      <c r="G13" s="95"/>
      <c r="H13" s="98"/>
      <c r="I13" s="98"/>
      <c r="J13" s="98"/>
      <c r="K13" s="121"/>
      <c r="L13" s="121"/>
      <c r="M13" s="113"/>
      <c r="N13" s="113"/>
      <c r="O13" s="76"/>
      <c r="P13" s="77"/>
    </row>
    <row r="14" spans="1:16" x14ac:dyDescent="0.25">
      <c r="A14" s="95"/>
      <c r="B14" s="94"/>
      <c r="C14" s="64"/>
      <c r="D14" s="98"/>
      <c r="E14" s="127"/>
      <c r="F14" s="94"/>
      <c r="G14" s="95"/>
      <c r="H14" s="98"/>
      <c r="I14" s="98"/>
      <c r="J14" s="98"/>
      <c r="K14" s="121"/>
      <c r="L14" s="121"/>
      <c r="M14" s="113"/>
      <c r="N14" s="113"/>
      <c r="O14" s="76"/>
      <c r="P14" s="77"/>
    </row>
    <row r="15" spans="1:16" x14ac:dyDescent="0.25">
      <c r="A15" s="98"/>
      <c r="B15" s="98"/>
      <c r="C15" s="98"/>
      <c r="D15" s="98"/>
      <c r="E15" s="98"/>
      <c r="F15" s="98"/>
      <c r="G15" s="98"/>
      <c r="H15" s="98"/>
      <c r="I15" s="98"/>
      <c r="J15" s="98"/>
      <c r="K15" s="121"/>
      <c r="L15" s="121"/>
      <c r="M15" s="113"/>
      <c r="N15" s="113"/>
      <c r="O15" s="76"/>
      <c r="P15" s="77"/>
    </row>
    <row r="16" spans="1:16" ht="15.75" thickBot="1" x14ac:dyDescent="0.3">
      <c r="A16" s="128" t="s">
        <v>67</v>
      </c>
      <c r="B16" s="128" t="s">
        <v>68</v>
      </c>
      <c r="C16" s="128" t="s">
        <v>69</v>
      </c>
      <c r="D16" s="128" t="s">
        <v>70</v>
      </c>
      <c r="E16" s="128" t="s">
        <v>71</v>
      </c>
      <c r="F16" s="128" t="s">
        <v>72</v>
      </c>
      <c r="G16" s="128" t="s">
        <v>73</v>
      </c>
      <c r="H16" s="98"/>
      <c r="I16" s="98"/>
      <c r="J16" s="98"/>
      <c r="K16" s="121"/>
      <c r="L16" s="121"/>
      <c r="M16" s="113"/>
      <c r="N16" s="113"/>
      <c r="O16" s="76"/>
      <c r="P16" s="77"/>
    </row>
    <row r="17" spans="1:16" x14ac:dyDescent="0.25">
      <c r="A17" s="129">
        <f>E6</f>
        <v>44743</v>
      </c>
      <c r="B17" s="64">
        <v>1</v>
      </c>
      <c r="C17" s="103">
        <f>E11</f>
        <v>36663.82</v>
      </c>
      <c r="D17" s="130">
        <f>ROUND(IPMT($E$13/12,B17,$E$7,-$E$11,$E$12,0),2)</f>
        <v>100.83</v>
      </c>
      <c r="E17" s="130">
        <f>ROUND(PPMT($E$13/12,B17,$E$7,-$E$11,$E$12,0),2)</f>
        <v>256.64</v>
      </c>
      <c r="F17" s="130">
        <f>ROUND(PMT($E$13/12,E7,-E11,E12),2)</f>
        <v>357.46</v>
      </c>
      <c r="G17" s="130">
        <f>C17-E17</f>
        <v>36407.18</v>
      </c>
      <c r="H17" s="98"/>
      <c r="I17" s="98"/>
      <c r="J17" s="98"/>
      <c r="K17" s="121"/>
      <c r="L17" s="121"/>
      <c r="M17" s="113"/>
      <c r="N17" s="113"/>
      <c r="O17" s="76"/>
      <c r="P17" s="77"/>
    </row>
    <row r="18" spans="1:16" x14ac:dyDescent="0.25">
      <c r="A18" s="129">
        <f>EDATE(A17,1)</f>
        <v>44774</v>
      </c>
      <c r="B18" s="64">
        <v>2</v>
      </c>
      <c r="C18" s="103">
        <f>G17</f>
        <v>36407.18</v>
      </c>
      <c r="D18" s="130">
        <f t="shared" ref="D18:D75" si="0">ROUND(C18*$E$13/12,2)</f>
        <v>100.12</v>
      </c>
      <c r="E18" s="130">
        <f>F18-D18</f>
        <v>257.33999999999997</v>
      </c>
      <c r="F18" s="130">
        <f>F17</f>
        <v>357.46</v>
      </c>
      <c r="G18" s="130">
        <f t="shared" ref="G18:G75" si="1">C18-E18</f>
        <v>36149.840000000004</v>
      </c>
      <c r="H18" s="98"/>
      <c r="I18" s="98"/>
      <c r="J18" s="98"/>
      <c r="K18" s="121"/>
      <c r="L18" s="121"/>
      <c r="M18" s="113"/>
      <c r="N18" s="113"/>
      <c r="O18" s="76"/>
      <c r="P18" s="77"/>
    </row>
    <row r="19" spans="1:16" x14ac:dyDescent="0.25">
      <c r="A19" s="71">
        <f>EDATE(A18,1)</f>
        <v>44805</v>
      </c>
      <c r="B19" s="72">
        <v>3</v>
      </c>
      <c r="C19" s="67">
        <f>G18</f>
        <v>36149.840000000004</v>
      </c>
      <c r="D19" s="73">
        <f t="shared" si="0"/>
        <v>99.41</v>
      </c>
      <c r="E19" s="73">
        <f>F19-D19</f>
        <v>258.04999999999995</v>
      </c>
      <c r="F19" s="73">
        <f t="shared" ref="F19:F82" si="2">F18</f>
        <v>357.46</v>
      </c>
      <c r="G19" s="73">
        <f t="shared" si="1"/>
        <v>35891.79</v>
      </c>
      <c r="K19" s="75"/>
      <c r="L19" s="75"/>
      <c r="M19" s="76"/>
      <c r="N19" s="76"/>
      <c r="O19" s="76"/>
      <c r="P19" s="77"/>
    </row>
    <row r="20" spans="1:16" x14ac:dyDescent="0.25">
      <c r="A20" s="71">
        <f t="shared" ref="A20:A83" si="3">EDATE(A19,1)</f>
        <v>44835</v>
      </c>
      <c r="B20" s="72">
        <v>4</v>
      </c>
      <c r="C20" s="67">
        <f t="shared" ref="C20:C75" si="4">G19</f>
        <v>35891.79</v>
      </c>
      <c r="D20" s="73">
        <f t="shared" si="0"/>
        <v>98.7</v>
      </c>
      <c r="E20" s="73">
        <f t="shared" ref="E20:E75" si="5">F20-D20</f>
        <v>258.76</v>
      </c>
      <c r="F20" s="73">
        <f t="shared" si="2"/>
        <v>357.46</v>
      </c>
      <c r="G20" s="73">
        <f t="shared" si="1"/>
        <v>35633.03</v>
      </c>
      <c r="K20" s="75"/>
      <c r="L20" s="75"/>
      <c r="M20" s="76"/>
      <c r="N20" s="76"/>
      <c r="O20" s="76"/>
      <c r="P20" s="77"/>
    </row>
    <row r="21" spans="1:16" x14ac:dyDescent="0.25">
      <c r="A21" s="71">
        <f t="shared" si="3"/>
        <v>44866</v>
      </c>
      <c r="B21" s="72">
        <v>5</v>
      </c>
      <c r="C21" s="67">
        <f t="shared" si="4"/>
        <v>35633.03</v>
      </c>
      <c r="D21" s="73">
        <f t="shared" si="0"/>
        <v>97.99</v>
      </c>
      <c r="E21" s="73">
        <f t="shared" si="5"/>
        <v>259.46999999999997</v>
      </c>
      <c r="F21" s="73">
        <f t="shared" si="2"/>
        <v>357.46</v>
      </c>
      <c r="G21" s="73">
        <f t="shared" si="1"/>
        <v>35373.56</v>
      </c>
      <c r="K21" s="75"/>
      <c r="L21" s="75"/>
      <c r="M21" s="76"/>
      <c r="N21" s="76"/>
      <c r="O21" s="76"/>
      <c r="P21" s="77"/>
    </row>
    <row r="22" spans="1:16" x14ac:dyDescent="0.25">
      <c r="A22" s="71">
        <f t="shared" si="3"/>
        <v>44896</v>
      </c>
      <c r="B22" s="72">
        <v>6</v>
      </c>
      <c r="C22" s="67">
        <f t="shared" si="4"/>
        <v>35373.56</v>
      </c>
      <c r="D22" s="73">
        <f t="shared" si="0"/>
        <v>97.28</v>
      </c>
      <c r="E22" s="73">
        <f t="shared" si="5"/>
        <v>260.17999999999995</v>
      </c>
      <c r="F22" s="73">
        <f t="shared" si="2"/>
        <v>357.46</v>
      </c>
      <c r="G22" s="73">
        <f t="shared" si="1"/>
        <v>35113.379999999997</v>
      </c>
      <c r="K22" s="75"/>
      <c r="L22" s="75"/>
      <c r="M22" s="76"/>
      <c r="N22" s="76"/>
      <c r="O22" s="76"/>
      <c r="P22" s="77"/>
    </row>
    <row r="23" spans="1:16" x14ac:dyDescent="0.25">
      <c r="A23" s="71">
        <f t="shared" si="3"/>
        <v>44927</v>
      </c>
      <c r="B23" s="72">
        <v>7</v>
      </c>
      <c r="C23" s="67">
        <f t="shared" si="4"/>
        <v>35113.379999999997</v>
      </c>
      <c r="D23" s="73">
        <f t="shared" si="0"/>
        <v>96.56</v>
      </c>
      <c r="E23" s="73">
        <f t="shared" si="5"/>
        <v>260.89999999999998</v>
      </c>
      <c r="F23" s="73">
        <f t="shared" si="2"/>
        <v>357.46</v>
      </c>
      <c r="G23" s="73">
        <f t="shared" si="1"/>
        <v>34852.479999999996</v>
      </c>
      <c r="K23" s="75"/>
      <c r="L23" s="75"/>
      <c r="M23" s="76"/>
      <c r="N23" s="76"/>
      <c r="O23" s="76"/>
      <c r="P23" s="77"/>
    </row>
    <row r="24" spans="1:16" x14ac:dyDescent="0.25">
      <c r="A24" s="71">
        <f>EDATE(A23,1)</f>
        <v>44958</v>
      </c>
      <c r="B24" s="72">
        <v>8</v>
      </c>
      <c r="C24" s="67">
        <f t="shared" si="4"/>
        <v>34852.479999999996</v>
      </c>
      <c r="D24" s="73">
        <f t="shared" si="0"/>
        <v>95.84</v>
      </c>
      <c r="E24" s="73">
        <f t="shared" si="5"/>
        <v>261.62</v>
      </c>
      <c r="F24" s="73">
        <f t="shared" si="2"/>
        <v>357.46</v>
      </c>
      <c r="G24" s="73">
        <f t="shared" si="1"/>
        <v>34590.859999999993</v>
      </c>
      <c r="K24" s="75"/>
      <c r="L24" s="75"/>
      <c r="M24" s="76"/>
      <c r="N24" s="76"/>
      <c r="O24" s="76"/>
      <c r="P24" s="77"/>
    </row>
    <row r="25" spans="1:16" x14ac:dyDescent="0.25">
      <c r="A25" s="71">
        <f t="shared" si="3"/>
        <v>44986</v>
      </c>
      <c r="B25" s="72">
        <v>9</v>
      </c>
      <c r="C25" s="67">
        <f t="shared" si="4"/>
        <v>34590.859999999993</v>
      </c>
      <c r="D25" s="73">
        <f t="shared" si="0"/>
        <v>95.12</v>
      </c>
      <c r="E25" s="73">
        <f t="shared" si="5"/>
        <v>262.33999999999997</v>
      </c>
      <c r="F25" s="73">
        <f t="shared" si="2"/>
        <v>357.46</v>
      </c>
      <c r="G25" s="73">
        <f t="shared" si="1"/>
        <v>34328.519999999997</v>
      </c>
      <c r="K25" s="75"/>
      <c r="L25" s="75"/>
      <c r="M25" s="76"/>
      <c r="N25" s="76"/>
      <c r="O25" s="76"/>
      <c r="P25" s="77"/>
    </row>
    <row r="26" spans="1:16" x14ac:dyDescent="0.25">
      <c r="A26" s="71">
        <f t="shared" si="3"/>
        <v>45017</v>
      </c>
      <c r="B26" s="72">
        <v>10</v>
      </c>
      <c r="C26" s="67">
        <f t="shared" si="4"/>
        <v>34328.519999999997</v>
      </c>
      <c r="D26" s="73">
        <f t="shared" si="0"/>
        <v>94.4</v>
      </c>
      <c r="E26" s="73">
        <f t="shared" si="5"/>
        <v>263.05999999999995</v>
      </c>
      <c r="F26" s="73">
        <f t="shared" si="2"/>
        <v>357.46</v>
      </c>
      <c r="G26" s="73">
        <f t="shared" si="1"/>
        <v>34065.46</v>
      </c>
      <c r="K26" s="75"/>
      <c r="L26" s="75"/>
      <c r="M26" s="76"/>
      <c r="N26" s="76"/>
      <c r="O26" s="76"/>
      <c r="P26" s="77"/>
    </row>
    <row r="27" spans="1:16" x14ac:dyDescent="0.25">
      <c r="A27" s="71">
        <f t="shared" si="3"/>
        <v>45047</v>
      </c>
      <c r="B27" s="72">
        <v>11</v>
      </c>
      <c r="C27" s="67">
        <f t="shared" si="4"/>
        <v>34065.46</v>
      </c>
      <c r="D27" s="73">
        <f t="shared" si="0"/>
        <v>93.68</v>
      </c>
      <c r="E27" s="73">
        <f t="shared" si="5"/>
        <v>263.77999999999997</v>
      </c>
      <c r="F27" s="73">
        <f t="shared" si="2"/>
        <v>357.46</v>
      </c>
      <c r="G27" s="73">
        <f t="shared" si="1"/>
        <v>33801.68</v>
      </c>
    </row>
    <row r="28" spans="1:16" x14ac:dyDescent="0.25">
      <c r="A28" s="71">
        <f t="shared" si="3"/>
        <v>45078</v>
      </c>
      <c r="B28" s="72">
        <v>12</v>
      </c>
      <c r="C28" s="67">
        <f t="shared" si="4"/>
        <v>33801.68</v>
      </c>
      <c r="D28" s="73">
        <f t="shared" si="0"/>
        <v>92.95</v>
      </c>
      <c r="E28" s="73">
        <f t="shared" si="5"/>
        <v>264.51</v>
      </c>
      <c r="F28" s="73">
        <f t="shared" si="2"/>
        <v>357.46</v>
      </c>
      <c r="G28" s="73">
        <f t="shared" si="1"/>
        <v>33537.17</v>
      </c>
    </row>
    <row r="29" spans="1:16" x14ac:dyDescent="0.25">
      <c r="A29" s="71">
        <f t="shared" si="3"/>
        <v>45108</v>
      </c>
      <c r="B29" s="72">
        <v>13</v>
      </c>
      <c r="C29" s="67">
        <f t="shared" si="4"/>
        <v>33537.17</v>
      </c>
      <c r="D29" s="73">
        <f t="shared" si="0"/>
        <v>92.23</v>
      </c>
      <c r="E29" s="73">
        <f t="shared" si="5"/>
        <v>265.22999999999996</v>
      </c>
      <c r="F29" s="73">
        <f t="shared" si="2"/>
        <v>357.46</v>
      </c>
      <c r="G29" s="73">
        <f t="shared" si="1"/>
        <v>33271.939999999995</v>
      </c>
    </row>
    <row r="30" spans="1:16" x14ac:dyDescent="0.25">
      <c r="A30" s="71">
        <f t="shared" si="3"/>
        <v>45139</v>
      </c>
      <c r="B30" s="72">
        <v>14</v>
      </c>
      <c r="C30" s="67">
        <f t="shared" si="4"/>
        <v>33271.939999999995</v>
      </c>
      <c r="D30" s="73">
        <f t="shared" si="0"/>
        <v>91.5</v>
      </c>
      <c r="E30" s="73">
        <f t="shared" si="5"/>
        <v>265.95999999999998</v>
      </c>
      <c r="F30" s="73">
        <f t="shared" si="2"/>
        <v>357.46</v>
      </c>
      <c r="G30" s="73">
        <f t="shared" si="1"/>
        <v>33005.979999999996</v>
      </c>
    </row>
    <row r="31" spans="1:16" x14ac:dyDescent="0.25">
      <c r="A31" s="71">
        <f t="shared" si="3"/>
        <v>45170</v>
      </c>
      <c r="B31" s="72">
        <v>15</v>
      </c>
      <c r="C31" s="67">
        <f t="shared" si="4"/>
        <v>33005.979999999996</v>
      </c>
      <c r="D31" s="73">
        <f t="shared" si="0"/>
        <v>90.77</v>
      </c>
      <c r="E31" s="73">
        <f t="shared" si="5"/>
        <v>266.69</v>
      </c>
      <c r="F31" s="73">
        <f t="shared" si="2"/>
        <v>357.46</v>
      </c>
      <c r="G31" s="73">
        <f t="shared" si="1"/>
        <v>32739.289999999997</v>
      </c>
    </row>
    <row r="32" spans="1:16" x14ac:dyDescent="0.25">
      <c r="A32" s="71">
        <f t="shared" si="3"/>
        <v>45200</v>
      </c>
      <c r="B32" s="72">
        <v>16</v>
      </c>
      <c r="C32" s="67">
        <f t="shared" si="4"/>
        <v>32739.289999999997</v>
      </c>
      <c r="D32" s="73">
        <f t="shared" si="0"/>
        <v>90.03</v>
      </c>
      <c r="E32" s="73">
        <f t="shared" si="5"/>
        <v>267.42999999999995</v>
      </c>
      <c r="F32" s="73">
        <f t="shared" si="2"/>
        <v>357.46</v>
      </c>
      <c r="G32" s="73">
        <f t="shared" si="1"/>
        <v>32471.859999999997</v>
      </c>
    </row>
    <row r="33" spans="1:7" x14ac:dyDescent="0.25">
      <c r="A33" s="71">
        <f t="shared" si="3"/>
        <v>45231</v>
      </c>
      <c r="B33" s="72">
        <v>17</v>
      </c>
      <c r="C33" s="67">
        <f t="shared" si="4"/>
        <v>32471.859999999997</v>
      </c>
      <c r="D33" s="73">
        <f t="shared" si="0"/>
        <v>89.3</v>
      </c>
      <c r="E33" s="73">
        <f t="shared" si="5"/>
        <v>268.15999999999997</v>
      </c>
      <c r="F33" s="73">
        <f t="shared" si="2"/>
        <v>357.46</v>
      </c>
      <c r="G33" s="73">
        <f t="shared" si="1"/>
        <v>32203.699999999997</v>
      </c>
    </row>
    <row r="34" spans="1:7" x14ac:dyDescent="0.25">
      <c r="A34" s="71">
        <f t="shared" si="3"/>
        <v>45261</v>
      </c>
      <c r="B34" s="72">
        <v>18</v>
      </c>
      <c r="C34" s="67">
        <f t="shared" si="4"/>
        <v>32203.699999999997</v>
      </c>
      <c r="D34" s="73">
        <f t="shared" si="0"/>
        <v>88.56</v>
      </c>
      <c r="E34" s="73">
        <f t="shared" si="5"/>
        <v>268.89999999999998</v>
      </c>
      <c r="F34" s="73">
        <f t="shared" si="2"/>
        <v>357.46</v>
      </c>
      <c r="G34" s="73">
        <f t="shared" si="1"/>
        <v>31934.799999999996</v>
      </c>
    </row>
    <row r="35" spans="1:7" x14ac:dyDescent="0.25">
      <c r="A35" s="71">
        <f t="shared" si="3"/>
        <v>45292</v>
      </c>
      <c r="B35" s="72">
        <v>19</v>
      </c>
      <c r="C35" s="67">
        <f t="shared" si="4"/>
        <v>31934.799999999996</v>
      </c>
      <c r="D35" s="73">
        <f t="shared" si="0"/>
        <v>87.82</v>
      </c>
      <c r="E35" s="73">
        <f t="shared" si="5"/>
        <v>269.64</v>
      </c>
      <c r="F35" s="73">
        <f t="shared" si="2"/>
        <v>357.46</v>
      </c>
      <c r="G35" s="73">
        <f t="shared" si="1"/>
        <v>31665.159999999996</v>
      </c>
    </row>
    <row r="36" spans="1:7" x14ac:dyDescent="0.25">
      <c r="A36" s="71">
        <f t="shared" si="3"/>
        <v>45323</v>
      </c>
      <c r="B36" s="72">
        <v>20</v>
      </c>
      <c r="C36" s="67">
        <f t="shared" si="4"/>
        <v>31665.159999999996</v>
      </c>
      <c r="D36" s="73">
        <f t="shared" si="0"/>
        <v>87.08</v>
      </c>
      <c r="E36" s="73">
        <f t="shared" si="5"/>
        <v>270.38</v>
      </c>
      <c r="F36" s="73">
        <f t="shared" si="2"/>
        <v>357.46</v>
      </c>
      <c r="G36" s="73">
        <f t="shared" si="1"/>
        <v>31394.779999999995</v>
      </c>
    </row>
    <row r="37" spans="1:7" x14ac:dyDescent="0.25">
      <c r="A37" s="71">
        <f t="shared" si="3"/>
        <v>45352</v>
      </c>
      <c r="B37" s="72">
        <v>21</v>
      </c>
      <c r="C37" s="67">
        <f t="shared" si="4"/>
        <v>31394.779999999995</v>
      </c>
      <c r="D37" s="73">
        <f t="shared" si="0"/>
        <v>86.34</v>
      </c>
      <c r="E37" s="73">
        <f t="shared" si="5"/>
        <v>271.12</v>
      </c>
      <c r="F37" s="73">
        <f t="shared" si="2"/>
        <v>357.46</v>
      </c>
      <c r="G37" s="73">
        <f t="shared" si="1"/>
        <v>31123.659999999996</v>
      </c>
    </row>
    <row r="38" spans="1:7" x14ac:dyDescent="0.25">
      <c r="A38" s="71">
        <f t="shared" si="3"/>
        <v>45383</v>
      </c>
      <c r="B38" s="72">
        <v>22</v>
      </c>
      <c r="C38" s="67">
        <f t="shared" si="4"/>
        <v>31123.659999999996</v>
      </c>
      <c r="D38" s="73">
        <f t="shared" si="0"/>
        <v>85.59</v>
      </c>
      <c r="E38" s="73">
        <f t="shared" si="5"/>
        <v>271.87</v>
      </c>
      <c r="F38" s="73">
        <f t="shared" si="2"/>
        <v>357.46</v>
      </c>
      <c r="G38" s="73">
        <f t="shared" si="1"/>
        <v>30851.789999999997</v>
      </c>
    </row>
    <row r="39" spans="1:7" x14ac:dyDescent="0.25">
      <c r="A39" s="71">
        <f t="shared" si="3"/>
        <v>45413</v>
      </c>
      <c r="B39" s="72">
        <v>23</v>
      </c>
      <c r="C39" s="67">
        <f t="shared" si="4"/>
        <v>30851.789999999997</v>
      </c>
      <c r="D39" s="73">
        <f t="shared" si="0"/>
        <v>84.84</v>
      </c>
      <c r="E39" s="73">
        <f t="shared" si="5"/>
        <v>272.62</v>
      </c>
      <c r="F39" s="73">
        <f t="shared" si="2"/>
        <v>357.46</v>
      </c>
      <c r="G39" s="73">
        <f t="shared" si="1"/>
        <v>30579.17</v>
      </c>
    </row>
    <row r="40" spans="1:7" x14ac:dyDescent="0.25">
      <c r="A40" s="71">
        <f t="shared" si="3"/>
        <v>45444</v>
      </c>
      <c r="B40" s="72">
        <v>24</v>
      </c>
      <c r="C40" s="67">
        <f t="shared" si="4"/>
        <v>30579.17</v>
      </c>
      <c r="D40" s="73">
        <f t="shared" si="0"/>
        <v>84.09</v>
      </c>
      <c r="E40" s="73">
        <f t="shared" si="5"/>
        <v>273.37</v>
      </c>
      <c r="F40" s="73">
        <f t="shared" si="2"/>
        <v>357.46</v>
      </c>
      <c r="G40" s="73">
        <f t="shared" si="1"/>
        <v>30305.8</v>
      </c>
    </row>
    <row r="41" spans="1:7" x14ac:dyDescent="0.25">
      <c r="A41" s="71">
        <f t="shared" si="3"/>
        <v>45474</v>
      </c>
      <c r="B41" s="72">
        <v>25</v>
      </c>
      <c r="C41" s="67">
        <f t="shared" si="4"/>
        <v>30305.8</v>
      </c>
      <c r="D41" s="73">
        <f t="shared" si="0"/>
        <v>83.34</v>
      </c>
      <c r="E41" s="73">
        <f t="shared" si="5"/>
        <v>274.12</v>
      </c>
      <c r="F41" s="73">
        <f t="shared" si="2"/>
        <v>357.46</v>
      </c>
      <c r="G41" s="73">
        <f t="shared" si="1"/>
        <v>30031.68</v>
      </c>
    </row>
    <row r="42" spans="1:7" x14ac:dyDescent="0.25">
      <c r="A42" s="71">
        <f t="shared" si="3"/>
        <v>45505</v>
      </c>
      <c r="B42" s="72">
        <v>26</v>
      </c>
      <c r="C42" s="67">
        <f t="shared" si="4"/>
        <v>30031.68</v>
      </c>
      <c r="D42" s="73">
        <f t="shared" si="0"/>
        <v>82.59</v>
      </c>
      <c r="E42" s="73">
        <f t="shared" si="5"/>
        <v>274.87</v>
      </c>
      <c r="F42" s="73">
        <f t="shared" si="2"/>
        <v>357.46</v>
      </c>
      <c r="G42" s="73">
        <f t="shared" si="1"/>
        <v>29756.81</v>
      </c>
    </row>
    <row r="43" spans="1:7" x14ac:dyDescent="0.25">
      <c r="A43" s="71">
        <f t="shared" si="3"/>
        <v>45536</v>
      </c>
      <c r="B43" s="72">
        <v>27</v>
      </c>
      <c r="C43" s="67">
        <f t="shared" si="4"/>
        <v>29756.81</v>
      </c>
      <c r="D43" s="73">
        <f t="shared" si="0"/>
        <v>81.83</v>
      </c>
      <c r="E43" s="73">
        <f t="shared" si="5"/>
        <v>275.63</v>
      </c>
      <c r="F43" s="73">
        <f t="shared" si="2"/>
        <v>357.46</v>
      </c>
      <c r="G43" s="73">
        <f t="shared" si="1"/>
        <v>29481.18</v>
      </c>
    </row>
    <row r="44" spans="1:7" x14ac:dyDescent="0.25">
      <c r="A44" s="71">
        <f t="shared" si="3"/>
        <v>45566</v>
      </c>
      <c r="B44" s="72">
        <v>28</v>
      </c>
      <c r="C44" s="67">
        <f t="shared" si="4"/>
        <v>29481.18</v>
      </c>
      <c r="D44" s="73">
        <f t="shared" si="0"/>
        <v>81.069999999999993</v>
      </c>
      <c r="E44" s="73">
        <f t="shared" si="5"/>
        <v>276.39</v>
      </c>
      <c r="F44" s="73">
        <f t="shared" si="2"/>
        <v>357.46</v>
      </c>
      <c r="G44" s="73">
        <f t="shared" si="1"/>
        <v>29204.79</v>
      </c>
    </row>
    <row r="45" spans="1:7" x14ac:dyDescent="0.25">
      <c r="A45" s="71">
        <f t="shared" si="3"/>
        <v>45597</v>
      </c>
      <c r="B45" s="72">
        <v>29</v>
      </c>
      <c r="C45" s="67">
        <f t="shared" si="4"/>
        <v>29204.79</v>
      </c>
      <c r="D45" s="73">
        <f t="shared" si="0"/>
        <v>80.31</v>
      </c>
      <c r="E45" s="73">
        <f t="shared" si="5"/>
        <v>277.14999999999998</v>
      </c>
      <c r="F45" s="73">
        <f t="shared" si="2"/>
        <v>357.46</v>
      </c>
      <c r="G45" s="73">
        <f t="shared" si="1"/>
        <v>28927.64</v>
      </c>
    </row>
    <row r="46" spans="1:7" x14ac:dyDescent="0.25">
      <c r="A46" s="71">
        <f t="shared" si="3"/>
        <v>45627</v>
      </c>
      <c r="B46" s="72">
        <v>30</v>
      </c>
      <c r="C46" s="67">
        <f t="shared" si="4"/>
        <v>28927.64</v>
      </c>
      <c r="D46" s="73">
        <f t="shared" si="0"/>
        <v>79.55</v>
      </c>
      <c r="E46" s="73">
        <f t="shared" si="5"/>
        <v>277.90999999999997</v>
      </c>
      <c r="F46" s="73">
        <f t="shared" si="2"/>
        <v>357.46</v>
      </c>
      <c r="G46" s="73">
        <f t="shared" si="1"/>
        <v>28649.73</v>
      </c>
    </row>
    <row r="47" spans="1:7" x14ac:dyDescent="0.25">
      <c r="A47" s="71">
        <f t="shared" si="3"/>
        <v>45658</v>
      </c>
      <c r="B47" s="72">
        <v>31</v>
      </c>
      <c r="C47" s="67">
        <f t="shared" si="4"/>
        <v>28649.73</v>
      </c>
      <c r="D47" s="73">
        <f t="shared" si="0"/>
        <v>78.790000000000006</v>
      </c>
      <c r="E47" s="73">
        <f t="shared" si="5"/>
        <v>278.66999999999996</v>
      </c>
      <c r="F47" s="73">
        <f t="shared" si="2"/>
        <v>357.46</v>
      </c>
      <c r="G47" s="73">
        <f t="shared" si="1"/>
        <v>28371.06</v>
      </c>
    </row>
    <row r="48" spans="1:7" x14ac:dyDescent="0.25">
      <c r="A48" s="71">
        <f t="shared" si="3"/>
        <v>45689</v>
      </c>
      <c r="B48" s="72">
        <v>32</v>
      </c>
      <c r="C48" s="67">
        <f t="shared" si="4"/>
        <v>28371.06</v>
      </c>
      <c r="D48" s="73">
        <f t="shared" si="0"/>
        <v>78.02</v>
      </c>
      <c r="E48" s="73">
        <f t="shared" si="5"/>
        <v>279.44</v>
      </c>
      <c r="F48" s="73">
        <f t="shared" si="2"/>
        <v>357.46</v>
      </c>
      <c r="G48" s="73">
        <f t="shared" si="1"/>
        <v>28091.620000000003</v>
      </c>
    </row>
    <row r="49" spans="1:7" x14ac:dyDescent="0.25">
      <c r="A49" s="71">
        <f t="shared" si="3"/>
        <v>45717</v>
      </c>
      <c r="B49" s="72">
        <v>33</v>
      </c>
      <c r="C49" s="67">
        <f t="shared" si="4"/>
        <v>28091.620000000003</v>
      </c>
      <c r="D49" s="73">
        <f t="shared" si="0"/>
        <v>77.25</v>
      </c>
      <c r="E49" s="73">
        <f t="shared" si="5"/>
        <v>280.20999999999998</v>
      </c>
      <c r="F49" s="73">
        <f t="shared" si="2"/>
        <v>357.46</v>
      </c>
      <c r="G49" s="73">
        <f t="shared" si="1"/>
        <v>27811.410000000003</v>
      </c>
    </row>
    <row r="50" spans="1:7" x14ac:dyDescent="0.25">
      <c r="A50" s="71">
        <f t="shared" si="3"/>
        <v>45748</v>
      </c>
      <c r="B50" s="72">
        <v>34</v>
      </c>
      <c r="C50" s="67">
        <f t="shared" si="4"/>
        <v>27811.410000000003</v>
      </c>
      <c r="D50" s="73">
        <f t="shared" si="0"/>
        <v>76.48</v>
      </c>
      <c r="E50" s="73">
        <f t="shared" si="5"/>
        <v>280.97999999999996</v>
      </c>
      <c r="F50" s="73">
        <f t="shared" si="2"/>
        <v>357.46</v>
      </c>
      <c r="G50" s="73">
        <f t="shared" si="1"/>
        <v>27530.430000000004</v>
      </c>
    </row>
    <row r="51" spans="1:7" x14ac:dyDescent="0.25">
      <c r="A51" s="71">
        <f t="shared" si="3"/>
        <v>45778</v>
      </c>
      <c r="B51" s="72">
        <v>35</v>
      </c>
      <c r="C51" s="67">
        <f t="shared" si="4"/>
        <v>27530.430000000004</v>
      </c>
      <c r="D51" s="73">
        <f t="shared" si="0"/>
        <v>75.709999999999994</v>
      </c>
      <c r="E51" s="73">
        <f t="shared" si="5"/>
        <v>281.75</v>
      </c>
      <c r="F51" s="73">
        <f t="shared" si="2"/>
        <v>357.46</v>
      </c>
      <c r="G51" s="73">
        <f t="shared" si="1"/>
        <v>27248.680000000004</v>
      </c>
    </row>
    <row r="52" spans="1:7" x14ac:dyDescent="0.25">
      <c r="A52" s="71">
        <f t="shared" si="3"/>
        <v>45809</v>
      </c>
      <c r="B52" s="72">
        <v>36</v>
      </c>
      <c r="C52" s="67">
        <f t="shared" si="4"/>
        <v>27248.680000000004</v>
      </c>
      <c r="D52" s="73">
        <f t="shared" si="0"/>
        <v>74.930000000000007</v>
      </c>
      <c r="E52" s="73">
        <f t="shared" si="5"/>
        <v>282.52999999999997</v>
      </c>
      <c r="F52" s="73">
        <f t="shared" si="2"/>
        <v>357.46</v>
      </c>
      <c r="G52" s="73">
        <f t="shared" si="1"/>
        <v>26966.150000000005</v>
      </c>
    </row>
    <row r="53" spans="1:7" x14ac:dyDescent="0.25">
      <c r="A53" s="71">
        <f t="shared" si="3"/>
        <v>45839</v>
      </c>
      <c r="B53" s="72">
        <v>37</v>
      </c>
      <c r="C53" s="67">
        <f t="shared" si="4"/>
        <v>26966.150000000005</v>
      </c>
      <c r="D53" s="73">
        <f t="shared" si="0"/>
        <v>74.16</v>
      </c>
      <c r="E53" s="73">
        <f t="shared" si="5"/>
        <v>283.29999999999995</v>
      </c>
      <c r="F53" s="73">
        <f t="shared" si="2"/>
        <v>357.46</v>
      </c>
      <c r="G53" s="73">
        <f t="shared" si="1"/>
        <v>26682.850000000006</v>
      </c>
    </row>
    <row r="54" spans="1:7" x14ac:dyDescent="0.25">
      <c r="A54" s="71">
        <f t="shared" si="3"/>
        <v>45870</v>
      </c>
      <c r="B54" s="72">
        <v>38</v>
      </c>
      <c r="C54" s="67">
        <f t="shared" si="4"/>
        <v>26682.850000000006</v>
      </c>
      <c r="D54" s="73">
        <f t="shared" si="0"/>
        <v>73.38</v>
      </c>
      <c r="E54" s="73">
        <f t="shared" si="5"/>
        <v>284.08</v>
      </c>
      <c r="F54" s="73">
        <f t="shared" si="2"/>
        <v>357.46</v>
      </c>
      <c r="G54" s="73">
        <f t="shared" si="1"/>
        <v>26398.770000000004</v>
      </c>
    </row>
    <row r="55" spans="1:7" x14ac:dyDescent="0.25">
      <c r="A55" s="71">
        <f t="shared" si="3"/>
        <v>45901</v>
      </c>
      <c r="B55" s="72">
        <v>39</v>
      </c>
      <c r="C55" s="67">
        <f t="shared" si="4"/>
        <v>26398.770000000004</v>
      </c>
      <c r="D55" s="73">
        <f t="shared" si="0"/>
        <v>72.599999999999994</v>
      </c>
      <c r="E55" s="73">
        <f t="shared" si="5"/>
        <v>284.86</v>
      </c>
      <c r="F55" s="73">
        <f t="shared" si="2"/>
        <v>357.46</v>
      </c>
      <c r="G55" s="73">
        <f t="shared" si="1"/>
        <v>26113.910000000003</v>
      </c>
    </row>
    <row r="56" spans="1:7" x14ac:dyDescent="0.25">
      <c r="A56" s="71">
        <f t="shared" si="3"/>
        <v>45931</v>
      </c>
      <c r="B56" s="72">
        <v>40</v>
      </c>
      <c r="C56" s="67">
        <f t="shared" si="4"/>
        <v>26113.910000000003</v>
      </c>
      <c r="D56" s="73">
        <f t="shared" si="0"/>
        <v>71.81</v>
      </c>
      <c r="E56" s="73">
        <f t="shared" si="5"/>
        <v>285.64999999999998</v>
      </c>
      <c r="F56" s="73">
        <f t="shared" si="2"/>
        <v>357.46</v>
      </c>
      <c r="G56" s="73">
        <f t="shared" si="1"/>
        <v>25828.260000000002</v>
      </c>
    </row>
    <row r="57" spans="1:7" x14ac:dyDescent="0.25">
      <c r="A57" s="71">
        <f t="shared" si="3"/>
        <v>45962</v>
      </c>
      <c r="B57" s="72">
        <v>41</v>
      </c>
      <c r="C57" s="67">
        <f t="shared" si="4"/>
        <v>25828.260000000002</v>
      </c>
      <c r="D57" s="73">
        <f t="shared" si="0"/>
        <v>71.03</v>
      </c>
      <c r="E57" s="73">
        <f t="shared" si="5"/>
        <v>286.42999999999995</v>
      </c>
      <c r="F57" s="73">
        <f t="shared" si="2"/>
        <v>357.46</v>
      </c>
      <c r="G57" s="73">
        <f t="shared" si="1"/>
        <v>25541.83</v>
      </c>
    </row>
    <row r="58" spans="1:7" x14ac:dyDescent="0.25">
      <c r="A58" s="71">
        <f t="shared" si="3"/>
        <v>45992</v>
      </c>
      <c r="B58" s="72">
        <v>42</v>
      </c>
      <c r="C58" s="67">
        <f t="shared" si="4"/>
        <v>25541.83</v>
      </c>
      <c r="D58" s="73">
        <f t="shared" si="0"/>
        <v>70.239999999999995</v>
      </c>
      <c r="E58" s="73">
        <f t="shared" si="5"/>
        <v>287.21999999999997</v>
      </c>
      <c r="F58" s="73">
        <f t="shared" si="2"/>
        <v>357.46</v>
      </c>
      <c r="G58" s="73">
        <f t="shared" si="1"/>
        <v>25254.61</v>
      </c>
    </row>
    <row r="59" spans="1:7" x14ac:dyDescent="0.25">
      <c r="A59" s="71">
        <f t="shared" si="3"/>
        <v>46023</v>
      </c>
      <c r="B59" s="72">
        <v>43</v>
      </c>
      <c r="C59" s="67">
        <f t="shared" si="4"/>
        <v>25254.61</v>
      </c>
      <c r="D59" s="73">
        <f t="shared" si="0"/>
        <v>69.45</v>
      </c>
      <c r="E59" s="73">
        <f t="shared" si="5"/>
        <v>288.01</v>
      </c>
      <c r="F59" s="73">
        <f t="shared" si="2"/>
        <v>357.46</v>
      </c>
      <c r="G59" s="73">
        <f t="shared" si="1"/>
        <v>24966.600000000002</v>
      </c>
    </row>
    <row r="60" spans="1:7" x14ac:dyDescent="0.25">
      <c r="A60" s="71">
        <f t="shared" si="3"/>
        <v>46054</v>
      </c>
      <c r="B60" s="72">
        <v>44</v>
      </c>
      <c r="C60" s="67">
        <f t="shared" si="4"/>
        <v>24966.600000000002</v>
      </c>
      <c r="D60" s="73">
        <f t="shared" si="0"/>
        <v>68.66</v>
      </c>
      <c r="E60" s="73">
        <f t="shared" si="5"/>
        <v>288.79999999999995</v>
      </c>
      <c r="F60" s="73">
        <f t="shared" si="2"/>
        <v>357.46</v>
      </c>
      <c r="G60" s="73">
        <f t="shared" si="1"/>
        <v>24677.800000000003</v>
      </c>
    </row>
    <row r="61" spans="1:7" x14ac:dyDescent="0.25">
      <c r="A61" s="71">
        <f t="shared" si="3"/>
        <v>46082</v>
      </c>
      <c r="B61" s="72">
        <v>45</v>
      </c>
      <c r="C61" s="67">
        <f t="shared" si="4"/>
        <v>24677.800000000003</v>
      </c>
      <c r="D61" s="73">
        <f t="shared" si="0"/>
        <v>67.86</v>
      </c>
      <c r="E61" s="73">
        <f t="shared" si="5"/>
        <v>289.59999999999997</v>
      </c>
      <c r="F61" s="73">
        <f t="shared" si="2"/>
        <v>357.46</v>
      </c>
      <c r="G61" s="73">
        <f t="shared" si="1"/>
        <v>24388.200000000004</v>
      </c>
    </row>
    <row r="62" spans="1:7" x14ac:dyDescent="0.25">
      <c r="A62" s="71">
        <f t="shared" si="3"/>
        <v>46113</v>
      </c>
      <c r="B62" s="72">
        <v>46</v>
      </c>
      <c r="C62" s="67">
        <f t="shared" si="4"/>
        <v>24388.200000000004</v>
      </c>
      <c r="D62" s="73">
        <f t="shared" si="0"/>
        <v>67.069999999999993</v>
      </c>
      <c r="E62" s="73">
        <f t="shared" si="5"/>
        <v>290.39</v>
      </c>
      <c r="F62" s="73">
        <f t="shared" si="2"/>
        <v>357.46</v>
      </c>
      <c r="G62" s="73">
        <f t="shared" si="1"/>
        <v>24097.810000000005</v>
      </c>
    </row>
    <row r="63" spans="1:7" x14ac:dyDescent="0.25">
      <c r="A63" s="71">
        <f t="shared" si="3"/>
        <v>46143</v>
      </c>
      <c r="B63" s="72">
        <v>47</v>
      </c>
      <c r="C63" s="67">
        <f t="shared" si="4"/>
        <v>24097.810000000005</v>
      </c>
      <c r="D63" s="73">
        <f t="shared" si="0"/>
        <v>66.27</v>
      </c>
      <c r="E63" s="73">
        <f t="shared" si="5"/>
        <v>291.19</v>
      </c>
      <c r="F63" s="73">
        <f t="shared" si="2"/>
        <v>357.46</v>
      </c>
      <c r="G63" s="73">
        <f t="shared" si="1"/>
        <v>23806.620000000006</v>
      </c>
    </row>
    <row r="64" spans="1:7" x14ac:dyDescent="0.25">
      <c r="A64" s="71">
        <f t="shared" si="3"/>
        <v>46174</v>
      </c>
      <c r="B64" s="72">
        <v>48</v>
      </c>
      <c r="C64" s="67">
        <f t="shared" si="4"/>
        <v>23806.620000000006</v>
      </c>
      <c r="D64" s="73">
        <f t="shared" si="0"/>
        <v>65.47</v>
      </c>
      <c r="E64" s="73">
        <f t="shared" si="5"/>
        <v>291.99</v>
      </c>
      <c r="F64" s="73">
        <f t="shared" si="2"/>
        <v>357.46</v>
      </c>
      <c r="G64" s="73">
        <f t="shared" si="1"/>
        <v>23514.630000000005</v>
      </c>
    </row>
    <row r="65" spans="1:7" x14ac:dyDescent="0.25">
      <c r="A65" s="71">
        <f t="shared" si="3"/>
        <v>46204</v>
      </c>
      <c r="B65" s="72">
        <v>49</v>
      </c>
      <c r="C65" s="67">
        <f t="shared" si="4"/>
        <v>23514.630000000005</v>
      </c>
      <c r="D65" s="73">
        <f t="shared" si="0"/>
        <v>64.67</v>
      </c>
      <c r="E65" s="73">
        <f t="shared" si="5"/>
        <v>292.78999999999996</v>
      </c>
      <c r="F65" s="73">
        <f t="shared" si="2"/>
        <v>357.46</v>
      </c>
      <c r="G65" s="73">
        <f t="shared" si="1"/>
        <v>23221.840000000004</v>
      </c>
    </row>
    <row r="66" spans="1:7" x14ac:dyDescent="0.25">
      <c r="A66" s="71">
        <f t="shared" si="3"/>
        <v>46235</v>
      </c>
      <c r="B66" s="72">
        <v>50</v>
      </c>
      <c r="C66" s="67">
        <f t="shared" si="4"/>
        <v>23221.840000000004</v>
      </c>
      <c r="D66" s="73">
        <f t="shared" si="0"/>
        <v>63.86</v>
      </c>
      <c r="E66" s="73">
        <f t="shared" si="5"/>
        <v>293.59999999999997</v>
      </c>
      <c r="F66" s="73">
        <f t="shared" si="2"/>
        <v>357.46</v>
      </c>
      <c r="G66" s="73">
        <f t="shared" si="1"/>
        <v>22928.240000000005</v>
      </c>
    </row>
    <row r="67" spans="1:7" x14ac:dyDescent="0.25">
      <c r="A67" s="71">
        <f t="shared" si="3"/>
        <v>46266</v>
      </c>
      <c r="B67" s="72">
        <v>51</v>
      </c>
      <c r="C67" s="67">
        <f t="shared" si="4"/>
        <v>22928.240000000005</v>
      </c>
      <c r="D67" s="73">
        <f t="shared" si="0"/>
        <v>63.05</v>
      </c>
      <c r="E67" s="73">
        <f t="shared" si="5"/>
        <v>294.40999999999997</v>
      </c>
      <c r="F67" s="73">
        <f t="shared" si="2"/>
        <v>357.46</v>
      </c>
      <c r="G67" s="73">
        <f t="shared" si="1"/>
        <v>22633.830000000005</v>
      </c>
    </row>
    <row r="68" spans="1:7" x14ac:dyDescent="0.25">
      <c r="A68" s="71">
        <f t="shared" si="3"/>
        <v>46296</v>
      </c>
      <c r="B68" s="72">
        <v>52</v>
      </c>
      <c r="C68" s="67">
        <f t="shared" si="4"/>
        <v>22633.830000000005</v>
      </c>
      <c r="D68" s="73">
        <f t="shared" si="0"/>
        <v>62.24</v>
      </c>
      <c r="E68" s="73">
        <f t="shared" si="5"/>
        <v>295.21999999999997</v>
      </c>
      <c r="F68" s="73">
        <f t="shared" si="2"/>
        <v>357.46</v>
      </c>
      <c r="G68" s="73">
        <f t="shared" si="1"/>
        <v>22338.610000000004</v>
      </c>
    </row>
    <row r="69" spans="1:7" x14ac:dyDescent="0.25">
      <c r="A69" s="71">
        <f t="shared" si="3"/>
        <v>46327</v>
      </c>
      <c r="B69" s="72">
        <v>53</v>
      </c>
      <c r="C69" s="67">
        <f t="shared" si="4"/>
        <v>22338.610000000004</v>
      </c>
      <c r="D69" s="73">
        <f t="shared" si="0"/>
        <v>61.43</v>
      </c>
      <c r="E69" s="73">
        <f t="shared" si="5"/>
        <v>296.02999999999997</v>
      </c>
      <c r="F69" s="73">
        <f t="shared" si="2"/>
        <v>357.46</v>
      </c>
      <c r="G69" s="73">
        <f t="shared" si="1"/>
        <v>22042.580000000005</v>
      </c>
    </row>
    <row r="70" spans="1:7" x14ac:dyDescent="0.25">
      <c r="A70" s="71">
        <f t="shared" si="3"/>
        <v>46357</v>
      </c>
      <c r="B70" s="72">
        <v>54</v>
      </c>
      <c r="C70" s="67">
        <f t="shared" si="4"/>
        <v>22042.580000000005</v>
      </c>
      <c r="D70" s="73">
        <f t="shared" si="0"/>
        <v>60.62</v>
      </c>
      <c r="E70" s="73">
        <f t="shared" si="5"/>
        <v>296.83999999999997</v>
      </c>
      <c r="F70" s="73">
        <f t="shared" si="2"/>
        <v>357.46</v>
      </c>
      <c r="G70" s="73">
        <f t="shared" si="1"/>
        <v>21745.740000000005</v>
      </c>
    </row>
    <row r="71" spans="1:7" x14ac:dyDescent="0.25">
      <c r="A71" s="71">
        <f t="shared" si="3"/>
        <v>46388</v>
      </c>
      <c r="B71" s="72">
        <v>55</v>
      </c>
      <c r="C71" s="67">
        <f t="shared" si="4"/>
        <v>21745.740000000005</v>
      </c>
      <c r="D71" s="73">
        <f t="shared" si="0"/>
        <v>59.8</v>
      </c>
      <c r="E71" s="73">
        <f t="shared" si="5"/>
        <v>297.65999999999997</v>
      </c>
      <c r="F71" s="73">
        <f t="shared" si="2"/>
        <v>357.46</v>
      </c>
      <c r="G71" s="73">
        <f t="shared" si="1"/>
        <v>21448.080000000005</v>
      </c>
    </row>
    <row r="72" spans="1:7" x14ac:dyDescent="0.25">
      <c r="A72" s="71">
        <f t="shared" si="3"/>
        <v>46419</v>
      </c>
      <c r="B72" s="72">
        <v>56</v>
      </c>
      <c r="C72" s="67">
        <f t="shared" si="4"/>
        <v>21448.080000000005</v>
      </c>
      <c r="D72" s="73">
        <f t="shared" si="0"/>
        <v>58.98</v>
      </c>
      <c r="E72" s="73">
        <f t="shared" si="5"/>
        <v>298.47999999999996</v>
      </c>
      <c r="F72" s="73">
        <f t="shared" si="2"/>
        <v>357.46</v>
      </c>
      <c r="G72" s="73">
        <f t="shared" si="1"/>
        <v>21149.600000000006</v>
      </c>
    </row>
    <row r="73" spans="1:7" x14ac:dyDescent="0.25">
      <c r="A73" s="71">
        <f t="shared" si="3"/>
        <v>46447</v>
      </c>
      <c r="B73" s="72">
        <v>57</v>
      </c>
      <c r="C73" s="67">
        <f t="shared" si="4"/>
        <v>21149.600000000006</v>
      </c>
      <c r="D73" s="73">
        <f t="shared" si="0"/>
        <v>58.16</v>
      </c>
      <c r="E73" s="73">
        <f t="shared" si="5"/>
        <v>299.29999999999995</v>
      </c>
      <c r="F73" s="73">
        <f t="shared" si="2"/>
        <v>357.46</v>
      </c>
      <c r="G73" s="73">
        <f t="shared" si="1"/>
        <v>20850.300000000007</v>
      </c>
    </row>
    <row r="74" spans="1:7" x14ac:dyDescent="0.25">
      <c r="A74" s="71">
        <f t="shared" si="3"/>
        <v>46478</v>
      </c>
      <c r="B74" s="72">
        <v>58</v>
      </c>
      <c r="C74" s="67">
        <f t="shared" si="4"/>
        <v>20850.300000000007</v>
      </c>
      <c r="D74" s="73">
        <f t="shared" si="0"/>
        <v>57.34</v>
      </c>
      <c r="E74" s="73">
        <f t="shared" si="5"/>
        <v>300.12</v>
      </c>
      <c r="F74" s="73">
        <f t="shared" si="2"/>
        <v>357.46</v>
      </c>
      <c r="G74" s="73">
        <f t="shared" si="1"/>
        <v>20550.180000000008</v>
      </c>
    </row>
    <row r="75" spans="1:7" x14ac:dyDescent="0.25">
      <c r="A75" s="71">
        <f t="shared" si="3"/>
        <v>46508</v>
      </c>
      <c r="B75" s="72">
        <v>59</v>
      </c>
      <c r="C75" s="67">
        <f t="shared" si="4"/>
        <v>20550.180000000008</v>
      </c>
      <c r="D75" s="73">
        <f t="shared" si="0"/>
        <v>56.51</v>
      </c>
      <c r="E75" s="73">
        <f t="shared" si="5"/>
        <v>300.95</v>
      </c>
      <c r="F75" s="73">
        <f t="shared" si="2"/>
        <v>357.46</v>
      </c>
      <c r="G75" s="73">
        <f t="shared" si="1"/>
        <v>20249.230000000007</v>
      </c>
    </row>
    <row r="76" spans="1:7" x14ac:dyDescent="0.25">
      <c r="A76" s="71">
        <f t="shared" si="3"/>
        <v>46539</v>
      </c>
      <c r="B76" s="72">
        <v>60</v>
      </c>
      <c r="C76" s="67">
        <f>G75</f>
        <v>20249.230000000007</v>
      </c>
      <c r="D76" s="73">
        <f>ROUND(C76*$E$13/12,2)</f>
        <v>55.69</v>
      </c>
      <c r="E76" s="73">
        <f>F76-D76</f>
        <v>301.77</v>
      </c>
      <c r="F76" s="73">
        <f t="shared" si="2"/>
        <v>357.46</v>
      </c>
      <c r="G76" s="73">
        <f>C76-E76</f>
        <v>19947.460000000006</v>
      </c>
    </row>
    <row r="77" spans="1:7" x14ac:dyDescent="0.25">
      <c r="A77" s="71">
        <f t="shared" si="3"/>
        <v>46569</v>
      </c>
      <c r="B77" s="72">
        <v>61</v>
      </c>
      <c r="C77" s="67">
        <f t="shared" ref="C77:C94" si="6">G76</f>
        <v>19947.460000000006</v>
      </c>
      <c r="D77" s="73">
        <f t="shared" ref="D77:D94" si="7">ROUND(C77*$E$13/12,2)</f>
        <v>54.86</v>
      </c>
      <c r="E77" s="73">
        <f t="shared" ref="E77:E94" si="8">F77-D77</f>
        <v>302.59999999999997</v>
      </c>
      <c r="F77" s="73">
        <f t="shared" si="2"/>
        <v>357.46</v>
      </c>
      <c r="G77" s="73">
        <f t="shared" ref="G77:G94" si="9">C77-E77</f>
        <v>19644.860000000008</v>
      </c>
    </row>
    <row r="78" spans="1:7" x14ac:dyDescent="0.25">
      <c r="A78" s="71">
        <f t="shared" si="3"/>
        <v>46600</v>
      </c>
      <c r="B78" s="72">
        <v>62</v>
      </c>
      <c r="C78" s="67">
        <f t="shared" si="6"/>
        <v>19644.860000000008</v>
      </c>
      <c r="D78" s="73">
        <f t="shared" si="7"/>
        <v>54.02</v>
      </c>
      <c r="E78" s="73">
        <f t="shared" si="8"/>
        <v>303.44</v>
      </c>
      <c r="F78" s="73">
        <f t="shared" si="2"/>
        <v>357.46</v>
      </c>
      <c r="G78" s="73">
        <f t="shared" si="9"/>
        <v>19341.420000000009</v>
      </c>
    </row>
    <row r="79" spans="1:7" x14ac:dyDescent="0.25">
      <c r="A79" s="71">
        <f t="shared" si="3"/>
        <v>46631</v>
      </c>
      <c r="B79" s="72">
        <v>63</v>
      </c>
      <c r="C79" s="67">
        <f t="shared" si="6"/>
        <v>19341.420000000009</v>
      </c>
      <c r="D79" s="73">
        <f t="shared" si="7"/>
        <v>53.19</v>
      </c>
      <c r="E79" s="73">
        <f t="shared" si="8"/>
        <v>304.27</v>
      </c>
      <c r="F79" s="73">
        <f t="shared" si="2"/>
        <v>357.46</v>
      </c>
      <c r="G79" s="73">
        <f t="shared" si="9"/>
        <v>19037.150000000009</v>
      </c>
    </row>
    <row r="80" spans="1:7" x14ac:dyDescent="0.25">
      <c r="A80" s="71">
        <f t="shared" si="3"/>
        <v>46661</v>
      </c>
      <c r="B80" s="72">
        <v>64</v>
      </c>
      <c r="C80" s="67">
        <f t="shared" si="6"/>
        <v>19037.150000000009</v>
      </c>
      <c r="D80" s="73">
        <f t="shared" si="7"/>
        <v>52.35</v>
      </c>
      <c r="E80" s="73">
        <f t="shared" si="8"/>
        <v>305.10999999999996</v>
      </c>
      <c r="F80" s="73">
        <f t="shared" si="2"/>
        <v>357.46</v>
      </c>
      <c r="G80" s="73">
        <f t="shared" si="9"/>
        <v>18732.040000000008</v>
      </c>
    </row>
    <row r="81" spans="1:7" x14ac:dyDescent="0.25">
      <c r="A81" s="71">
        <f t="shared" si="3"/>
        <v>46692</v>
      </c>
      <c r="B81" s="72">
        <v>65</v>
      </c>
      <c r="C81" s="67">
        <f t="shared" si="6"/>
        <v>18732.040000000008</v>
      </c>
      <c r="D81" s="73">
        <f t="shared" si="7"/>
        <v>51.51</v>
      </c>
      <c r="E81" s="73">
        <f t="shared" si="8"/>
        <v>305.95</v>
      </c>
      <c r="F81" s="73">
        <f t="shared" si="2"/>
        <v>357.46</v>
      </c>
      <c r="G81" s="73">
        <f t="shared" si="9"/>
        <v>18426.090000000007</v>
      </c>
    </row>
    <row r="82" spans="1:7" x14ac:dyDescent="0.25">
      <c r="A82" s="71">
        <f t="shared" si="3"/>
        <v>46722</v>
      </c>
      <c r="B82" s="72">
        <v>66</v>
      </c>
      <c r="C82" s="67">
        <f t="shared" si="6"/>
        <v>18426.090000000007</v>
      </c>
      <c r="D82" s="73">
        <f t="shared" si="7"/>
        <v>50.67</v>
      </c>
      <c r="E82" s="73">
        <f t="shared" si="8"/>
        <v>306.78999999999996</v>
      </c>
      <c r="F82" s="73">
        <f t="shared" si="2"/>
        <v>357.46</v>
      </c>
      <c r="G82" s="73">
        <f t="shared" si="9"/>
        <v>18119.300000000007</v>
      </c>
    </row>
    <row r="83" spans="1:7" x14ac:dyDescent="0.25">
      <c r="A83" s="71">
        <f t="shared" si="3"/>
        <v>46753</v>
      </c>
      <c r="B83" s="72">
        <v>67</v>
      </c>
      <c r="C83" s="67">
        <f t="shared" si="6"/>
        <v>18119.300000000007</v>
      </c>
      <c r="D83" s="73">
        <f t="shared" si="7"/>
        <v>49.83</v>
      </c>
      <c r="E83" s="73">
        <f t="shared" si="8"/>
        <v>307.63</v>
      </c>
      <c r="F83" s="73">
        <f t="shared" ref="F83:F94" si="10">F82</f>
        <v>357.46</v>
      </c>
      <c r="G83" s="73">
        <f t="shared" si="9"/>
        <v>17811.670000000006</v>
      </c>
    </row>
    <row r="84" spans="1:7" x14ac:dyDescent="0.25">
      <c r="A84" s="71">
        <f t="shared" ref="A84:A94" si="11">EDATE(A83,1)</f>
        <v>46784</v>
      </c>
      <c r="B84" s="72">
        <v>68</v>
      </c>
      <c r="C84" s="67">
        <f t="shared" si="6"/>
        <v>17811.670000000006</v>
      </c>
      <c r="D84" s="73">
        <f t="shared" si="7"/>
        <v>48.98</v>
      </c>
      <c r="E84" s="73">
        <f t="shared" si="8"/>
        <v>308.47999999999996</v>
      </c>
      <c r="F84" s="73">
        <f t="shared" si="10"/>
        <v>357.46</v>
      </c>
      <c r="G84" s="73">
        <f t="shared" si="9"/>
        <v>17503.190000000006</v>
      </c>
    </row>
    <row r="85" spans="1:7" x14ac:dyDescent="0.25">
      <c r="A85" s="71">
        <f t="shared" si="11"/>
        <v>46813</v>
      </c>
      <c r="B85" s="72">
        <v>69</v>
      </c>
      <c r="C85" s="67">
        <f t="shared" si="6"/>
        <v>17503.190000000006</v>
      </c>
      <c r="D85" s="73">
        <f t="shared" si="7"/>
        <v>48.13</v>
      </c>
      <c r="E85" s="73">
        <f t="shared" si="8"/>
        <v>309.33</v>
      </c>
      <c r="F85" s="73">
        <f t="shared" si="10"/>
        <v>357.46</v>
      </c>
      <c r="G85" s="73">
        <f t="shared" si="9"/>
        <v>17193.860000000004</v>
      </c>
    </row>
    <row r="86" spans="1:7" x14ac:dyDescent="0.25">
      <c r="A86" s="71">
        <f t="shared" si="11"/>
        <v>46844</v>
      </c>
      <c r="B86" s="72">
        <v>70</v>
      </c>
      <c r="C86" s="67">
        <f t="shared" si="6"/>
        <v>17193.860000000004</v>
      </c>
      <c r="D86" s="73">
        <f t="shared" si="7"/>
        <v>47.28</v>
      </c>
      <c r="E86" s="73">
        <f t="shared" si="8"/>
        <v>310.17999999999995</v>
      </c>
      <c r="F86" s="73">
        <f t="shared" si="10"/>
        <v>357.46</v>
      </c>
      <c r="G86" s="73">
        <f t="shared" si="9"/>
        <v>16883.680000000004</v>
      </c>
    </row>
    <row r="87" spans="1:7" x14ac:dyDescent="0.25">
      <c r="A87" s="71">
        <f t="shared" si="11"/>
        <v>46874</v>
      </c>
      <c r="B87" s="72">
        <v>71</v>
      </c>
      <c r="C87" s="67">
        <f t="shared" si="6"/>
        <v>16883.680000000004</v>
      </c>
      <c r="D87" s="73">
        <f t="shared" si="7"/>
        <v>46.43</v>
      </c>
      <c r="E87" s="73">
        <f t="shared" si="8"/>
        <v>311.02999999999997</v>
      </c>
      <c r="F87" s="73">
        <f t="shared" si="10"/>
        <v>357.46</v>
      </c>
      <c r="G87" s="73">
        <f t="shared" si="9"/>
        <v>16572.650000000005</v>
      </c>
    </row>
    <row r="88" spans="1:7" x14ac:dyDescent="0.25">
      <c r="A88" s="71">
        <f t="shared" si="11"/>
        <v>46905</v>
      </c>
      <c r="B88" s="72">
        <v>72</v>
      </c>
      <c r="C88" s="67">
        <f t="shared" si="6"/>
        <v>16572.650000000005</v>
      </c>
      <c r="D88" s="73">
        <f t="shared" si="7"/>
        <v>45.57</v>
      </c>
      <c r="E88" s="73">
        <f t="shared" si="8"/>
        <v>311.89</v>
      </c>
      <c r="F88" s="73">
        <f t="shared" si="10"/>
        <v>357.46</v>
      </c>
      <c r="G88" s="73">
        <f t="shared" si="9"/>
        <v>16260.760000000006</v>
      </c>
    </row>
    <row r="89" spans="1:7" x14ac:dyDescent="0.25">
      <c r="A89" s="71">
        <f t="shared" si="11"/>
        <v>46935</v>
      </c>
      <c r="B89" s="72">
        <v>73</v>
      </c>
      <c r="C89" s="67">
        <f t="shared" si="6"/>
        <v>16260.760000000006</v>
      </c>
      <c r="D89" s="73">
        <f t="shared" si="7"/>
        <v>44.72</v>
      </c>
      <c r="E89" s="73">
        <f t="shared" si="8"/>
        <v>312.74</v>
      </c>
      <c r="F89" s="73">
        <f t="shared" si="10"/>
        <v>357.46</v>
      </c>
      <c r="G89" s="73">
        <f t="shared" si="9"/>
        <v>15948.020000000006</v>
      </c>
    </row>
    <row r="90" spans="1:7" x14ac:dyDescent="0.25">
      <c r="A90" s="71">
        <f t="shared" si="11"/>
        <v>46966</v>
      </c>
      <c r="B90" s="72">
        <v>74</v>
      </c>
      <c r="C90" s="67">
        <f t="shared" si="6"/>
        <v>15948.020000000006</v>
      </c>
      <c r="D90" s="73">
        <f t="shared" si="7"/>
        <v>43.86</v>
      </c>
      <c r="E90" s="73">
        <f t="shared" si="8"/>
        <v>313.59999999999997</v>
      </c>
      <c r="F90" s="73">
        <f t="shared" si="10"/>
        <v>357.46</v>
      </c>
      <c r="G90" s="73">
        <f t="shared" si="9"/>
        <v>15634.420000000006</v>
      </c>
    </row>
    <row r="91" spans="1:7" x14ac:dyDescent="0.25">
      <c r="A91" s="71">
        <f t="shared" si="11"/>
        <v>46997</v>
      </c>
      <c r="B91" s="72">
        <v>75</v>
      </c>
      <c r="C91" s="67">
        <f t="shared" si="6"/>
        <v>15634.420000000006</v>
      </c>
      <c r="D91" s="73">
        <f t="shared" si="7"/>
        <v>42.99</v>
      </c>
      <c r="E91" s="73">
        <f t="shared" si="8"/>
        <v>314.46999999999997</v>
      </c>
      <c r="F91" s="73">
        <f t="shared" si="10"/>
        <v>357.46</v>
      </c>
      <c r="G91" s="73">
        <f t="shared" si="9"/>
        <v>15319.950000000006</v>
      </c>
    </row>
    <row r="92" spans="1:7" x14ac:dyDescent="0.25">
      <c r="A92" s="71">
        <f t="shared" si="11"/>
        <v>47027</v>
      </c>
      <c r="B92" s="72">
        <v>76</v>
      </c>
      <c r="C92" s="67">
        <f t="shared" si="6"/>
        <v>15319.950000000006</v>
      </c>
      <c r="D92" s="73">
        <f t="shared" si="7"/>
        <v>42.13</v>
      </c>
      <c r="E92" s="73">
        <f t="shared" si="8"/>
        <v>315.33</v>
      </c>
      <c r="F92" s="73">
        <f t="shared" si="10"/>
        <v>357.46</v>
      </c>
      <c r="G92" s="73">
        <f t="shared" si="9"/>
        <v>15004.620000000006</v>
      </c>
    </row>
    <row r="93" spans="1:7" x14ac:dyDescent="0.25">
      <c r="A93" s="71">
        <f t="shared" si="11"/>
        <v>47058</v>
      </c>
      <c r="B93" s="72">
        <v>77</v>
      </c>
      <c r="C93" s="67">
        <f t="shared" si="6"/>
        <v>15004.620000000006</v>
      </c>
      <c r="D93" s="73">
        <f t="shared" si="7"/>
        <v>41.26</v>
      </c>
      <c r="E93" s="73">
        <f t="shared" si="8"/>
        <v>316.2</v>
      </c>
      <c r="F93" s="73">
        <f t="shared" si="10"/>
        <v>357.46</v>
      </c>
      <c r="G93" s="73">
        <f t="shared" si="9"/>
        <v>14688.420000000006</v>
      </c>
    </row>
    <row r="94" spans="1:7" x14ac:dyDescent="0.25">
      <c r="A94" s="71">
        <f t="shared" si="11"/>
        <v>47088</v>
      </c>
      <c r="B94" s="72">
        <v>78</v>
      </c>
      <c r="C94" s="67">
        <f t="shared" si="6"/>
        <v>14688.420000000006</v>
      </c>
      <c r="D94" s="73">
        <f t="shared" si="7"/>
        <v>40.39</v>
      </c>
      <c r="E94" s="73">
        <f t="shared" si="8"/>
        <v>317.07</v>
      </c>
      <c r="F94" s="73">
        <f t="shared" si="10"/>
        <v>357.46</v>
      </c>
      <c r="G94" s="73">
        <f t="shared" si="9"/>
        <v>14371.350000000006</v>
      </c>
    </row>
    <row r="95" spans="1:7" x14ac:dyDescent="0.25">
      <c r="A95" s="71"/>
      <c r="B95" s="72"/>
      <c r="C95" s="67"/>
      <c r="D95" s="73"/>
      <c r="E95" s="73"/>
      <c r="F95" s="73"/>
      <c r="G95" s="73"/>
    </row>
    <row r="96" spans="1:7" x14ac:dyDescent="0.25">
      <c r="A96" s="71"/>
      <c r="B96" s="72"/>
      <c r="C96" s="67"/>
      <c r="D96" s="73"/>
      <c r="E96" s="73"/>
      <c r="F96" s="73"/>
      <c r="G96" s="73"/>
    </row>
    <row r="97" spans="1:7" x14ac:dyDescent="0.25">
      <c r="A97" s="71"/>
      <c r="B97" s="72"/>
      <c r="C97" s="67"/>
      <c r="D97" s="73"/>
      <c r="E97" s="73"/>
      <c r="F97" s="73"/>
      <c r="G97" s="73"/>
    </row>
    <row r="98" spans="1:7" x14ac:dyDescent="0.25">
      <c r="A98" s="71"/>
      <c r="B98" s="72"/>
      <c r="C98" s="67"/>
      <c r="D98" s="73"/>
      <c r="E98" s="73"/>
      <c r="F98" s="73"/>
      <c r="G98" s="73"/>
    </row>
    <row r="99" spans="1:7" x14ac:dyDescent="0.25">
      <c r="A99" s="71"/>
      <c r="B99" s="72"/>
      <c r="C99" s="67"/>
      <c r="D99" s="73"/>
      <c r="E99" s="73"/>
      <c r="F99" s="73"/>
      <c r="G99" s="73"/>
    </row>
    <row r="100" spans="1:7" x14ac:dyDescent="0.25">
      <c r="A100" s="71"/>
      <c r="B100" s="72"/>
      <c r="C100" s="67"/>
      <c r="D100" s="73"/>
      <c r="E100" s="73"/>
      <c r="F100" s="73"/>
      <c r="G100" s="73"/>
    </row>
    <row r="101" spans="1:7" x14ac:dyDescent="0.25">
      <c r="A101" s="71"/>
      <c r="B101" s="72"/>
      <c r="C101" s="67"/>
      <c r="D101" s="73"/>
      <c r="E101" s="73"/>
      <c r="F101" s="73"/>
      <c r="G101" s="73"/>
    </row>
    <row r="102" spans="1:7" x14ac:dyDescent="0.25">
      <c r="A102" s="71"/>
      <c r="B102" s="72"/>
      <c r="C102" s="67"/>
      <c r="D102" s="73"/>
      <c r="E102" s="73"/>
      <c r="F102" s="73"/>
      <c r="G102" s="73"/>
    </row>
    <row r="103" spans="1:7" x14ac:dyDescent="0.25">
      <c r="A103" s="71"/>
      <c r="B103" s="72"/>
      <c r="C103" s="67"/>
      <c r="D103" s="73"/>
      <c r="E103" s="73"/>
      <c r="F103" s="73"/>
      <c r="G103" s="73"/>
    </row>
    <row r="104" spans="1:7" x14ac:dyDescent="0.25">
      <c r="A104" s="71"/>
      <c r="B104" s="72"/>
      <c r="C104" s="67"/>
      <c r="D104" s="73"/>
      <c r="E104" s="73"/>
      <c r="F104" s="73"/>
      <c r="G104" s="73"/>
    </row>
    <row r="105" spans="1:7" x14ac:dyDescent="0.25">
      <c r="A105" s="71"/>
      <c r="B105" s="72"/>
      <c r="C105" s="67"/>
      <c r="D105" s="73"/>
      <c r="E105" s="73"/>
      <c r="F105" s="73"/>
      <c r="G105" s="73"/>
    </row>
    <row r="106" spans="1:7" x14ac:dyDescent="0.25">
      <c r="A106" s="71"/>
      <c r="B106" s="72"/>
      <c r="C106" s="67"/>
      <c r="D106" s="73"/>
      <c r="E106" s="73"/>
      <c r="F106" s="73"/>
      <c r="G106" s="73"/>
    </row>
    <row r="107" spans="1:7" x14ac:dyDescent="0.25">
      <c r="A107" s="71"/>
      <c r="B107" s="72"/>
      <c r="C107" s="67"/>
      <c r="D107" s="73"/>
      <c r="E107" s="73"/>
      <c r="F107" s="73"/>
      <c r="G107" s="73"/>
    </row>
    <row r="108" spans="1:7" x14ac:dyDescent="0.25">
      <c r="A108" s="71"/>
      <c r="B108" s="72"/>
      <c r="C108" s="67"/>
      <c r="D108" s="73"/>
      <c r="E108" s="73"/>
      <c r="F108" s="73"/>
      <c r="G108" s="73"/>
    </row>
    <row r="109" spans="1:7" x14ac:dyDescent="0.25">
      <c r="A109" s="71"/>
      <c r="B109" s="72"/>
      <c r="C109" s="67"/>
      <c r="D109" s="73"/>
      <c r="E109" s="73"/>
      <c r="F109" s="73"/>
      <c r="G109" s="73"/>
    </row>
    <row r="110" spans="1:7" x14ac:dyDescent="0.25">
      <c r="A110" s="71"/>
      <c r="B110" s="72"/>
      <c r="C110" s="67"/>
      <c r="D110" s="73"/>
      <c r="E110" s="73"/>
      <c r="F110" s="73"/>
      <c r="G110" s="73"/>
    </row>
    <row r="111" spans="1:7" x14ac:dyDescent="0.25">
      <c r="A111" s="71"/>
      <c r="B111" s="72"/>
      <c r="C111" s="67"/>
      <c r="D111" s="73"/>
      <c r="E111" s="73"/>
      <c r="F111" s="73"/>
      <c r="G111" s="73"/>
    </row>
    <row r="112" spans="1:7" x14ac:dyDescent="0.25">
      <c r="A112" s="71"/>
      <c r="B112" s="72"/>
      <c r="C112" s="67"/>
      <c r="D112" s="73"/>
      <c r="E112" s="73"/>
      <c r="F112" s="73"/>
      <c r="G112" s="73"/>
    </row>
    <row r="113" spans="1:7" x14ac:dyDescent="0.25">
      <c r="A113" s="71"/>
      <c r="B113" s="72"/>
      <c r="C113" s="67"/>
      <c r="D113" s="73"/>
      <c r="E113" s="73"/>
      <c r="F113" s="73"/>
      <c r="G113" s="73"/>
    </row>
    <row r="114" spans="1:7" x14ac:dyDescent="0.25">
      <c r="A114" s="71"/>
      <c r="B114" s="72"/>
      <c r="C114" s="67"/>
      <c r="D114" s="73"/>
      <c r="E114" s="73"/>
      <c r="F114" s="73"/>
      <c r="G114" s="73"/>
    </row>
    <row r="115" spans="1:7" x14ac:dyDescent="0.25">
      <c r="A115" s="71"/>
      <c r="B115" s="72"/>
      <c r="C115" s="67"/>
      <c r="D115" s="73"/>
      <c r="E115" s="73"/>
      <c r="F115" s="73"/>
      <c r="G115" s="73"/>
    </row>
    <row r="116" spans="1:7" x14ac:dyDescent="0.25">
      <c r="A116" s="71"/>
      <c r="B116" s="72"/>
      <c r="C116" s="67"/>
      <c r="D116" s="73"/>
      <c r="E116" s="73"/>
      <c r="F116" s="73"/>
      <c r="G116" s="73"/>
    </row>
    <row r="117" spans="1:7" x14ac:dyDescent="0.25">
      <c r="A117" s="71"/>
      <c r="B117" s="72"/>
      <c r="C117" s="67"/>
      <c r="D117" s="73"/>
      <c r="E117" s="73"/>
      <c r="F117" s="73"/>
      <c r="G117" s="73"/>
    </row>
    <row r="118" spans="1:7" x14ac:dyDescent="0.25">
      <c r="A118" s="71"/>
      <c r="B118" s="72"/>
      <c r="C118" s="67"/>
      <c r="D118" s="73"/>
      <c r="E118" s="73"/>
      <c r="F118" s="73"/>
      <c r="G118" s="73"/>
    </row>
    <row r="119" spans="1:7" x14ac:dyDescent="0.25">
      <c r="A119" s="71"/>
      <c r="B119" s="72"/>
      <c r="C119" s="67"/>
      <c r="D119" s="73"/>
      <c r="E119" s="73"/>
      <c r="F119" s="73"/>
      <c r="G119" s="73"/>
    </row>
    <row r="120" spans="1:7" x14ac:dyDescent="0.25">
      <c r="A120" s="71"/>
      <c r="B120" s="72"/>
      <c r="C120" s="67"/>
      <c r="D120" s="73"/>
      <c r="E120" s="73"/>
      <c r="F120" s="73"/>
      <c r="G120" s="73"/>
    </row>
    <row r="121" spans="1:7" x14ac:dyDescent="0.25">
      <c r="A121" s="71"/>
      <c r="B121" s="72"/>
      <c r="C121" s="67"/>
      <c r="D121" s="73"/>
      <c r="E121" s="73"/>
      <c r="F121" s="73"/>
      <c r="G121" s="73"/>
    </row>
    <row r="122" spans="1:7" x14ac:dyDescent="0.25">
      <c r="A122" s="71"/>
      <c r="B122" s="72"/>
      <c r="C122" s="67"/>
      <c r="D122" s="73"/>
      <c r="E122" s="73"/>
      <c r="F122" s="73"/>
      <c r="G122" s="73"/>
    </row>
    <row r="123" spans="1:7" x14ac:dyDescent="0.25">
      <c r="A123" s="71"/>
      <c r="B123" s="72"/>
      <c r="C123" s="67"/>
      <c r="D123" s="73"/>
      <c r="E123" s="73"/>
      <c r="F123" s="73"/>
      <c r="G123" s="73"/>
    </row>
    <row r="124" spans="1:7" x14ac:dyDescent="0.25">
      <c r="A124" s="71"/>
      <c r="B124" s="72"/>
      <c r="C124" s="67"/>
      <c r="D124" s="73"/>
      <c r="E124" s="73"/>
      <c r="F124" s="73"/>
      <c r="G124" s="73"/>
    </row>
    <row r="125" spans="1:7" x14ac:dyDescent="0.25">
      <c r="A125" s="71"/>
      <c r="B125" s="72"/>
      <c r="C125" s="67"/>
      <c r="D125" s="73"/>
      <c r="E125" s="73"/>
      <c r="F125" s="73"/>
      <c r="G125" s="73"/>
    </row>
    <row r="126" spans="1:7" x14ac:dyDescent="0.25">
      <c r="A126" s="71"/>
      <c r="B126" s="72"/>
      <c r="C126" s="67"/>
      <c r="D126" s="73"/>
      <c r="E126" s="73"/>
      <c r="F126" s="73"/>
      <c r="G126" s="73"/>
    </row>
    <row r="127" spans="1:7" x14ac:dyDescent="0.25">
      <c r="A127" s="71"/>
      <c r="B127" s="72"/>
      <c r="C127" s="67"/>
      <c r="D127" s="73"/>
      <c r="E127" s="73"/>
      <c r="F127" s="73"/>
      <c r="G127" s="73"/>
    </row>
    <row r="128" spans="1:7" x14ac:dyDescent="0.25">
      <c r="A128" s="71"/>
      <c r="B128" s="72"/>
      <c r="C128" s="67"/>
      <c r="D128" s="73"/>
      <c r="E128" s="73"/>
      <c r="F128" s="73"/>
      <c r="G128" s="73"/>
    </row>
    <row r="129" spans="1:7" x14ac:dyDescent="0.25">
      <c r="A129" s="71"/>
      <c r="B129" s="72"/>
      <c r="C129" s="67"/>
      <c r="D129" s="73"/>
      <c r="E129" s="73"/>
      <c r="F129" s="73"/>
      <c r="G129" s="73"/>
    </row>
    <row r="130" spans="1:7" x14ac:dyDescent="0.25">
      <c r="A130" s="71"/>
      <c r="B130" s="72"/>
      <c r="C130" s="67"/>
      <c r="D130" s="73"/>
      <c r="E130" s="73"/>
      <c r="F130" s="73"/>
      <c r="G130" s="73"/>
    </row>
    <row r="131" spans="1:7" x14ac:dyDescent="0.25">
      <c r="A131" s="71"/>
      <c r="B131" s="72"/>
      <c r="C131" s="67"/>
      <c r="D131" s="73"/>
      <c r="E131" s="73"/>
      <c r="F131" s="73"/>
      <c r="G131" s="73"/>
    </row>
    <row r="132" spans="1:7" x14ac:dyDescent="0.25">
      <c r="A132" s="71"/>
      <c r="B132" s="72"/>
      <c r="C132" s="67"/>
      <c r="D132" s="73"/>
      <c r="E132" s="73"/>
      <c r="F132" s="73"/>
      <c r="G132" s="73"/>
    </row>
    <row r="133" spans="1:7" x14ac:dyDescent="0.25">
      <c r="A133" s="71"/>
      <c r="B133" s="72"/>
      <c r="C133" s="67"/>
      <c r="D133" s="73"/>
      <c r="E133" s="73"/>
      <c r="F133" s="73"/>
      <c r="G133" s="73"/>
    </row>
    <row r="134" spans="1:7" x14ac:dyDescent="0.25">
      <c r="A134" s="71"/>
      <c r="B134" s="72"/>
      <c r="C134" s="67"/>
      <c r="D134" s="73"/>
      <c r="E134" s="73"/>
      <c r="F134" s="73"/>
      <c r="G134" s="73"/>
    </row>
    <row r="135" spans="1:7" x14ac:dyDescent="0.25">
      <c r="A135" s="71"/>
      <c r="B135" s="72"/>
      <c r="C135" s="67"/>
      <c r="D135" s="73"/>
      <c r="E135" s="73"/>
      <c r="F135" s="73"/>
      <c r="G135" s="73"/>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5C08C-9AD8-4127-BA92-F095E6B0B8FE}">
  <dimension ref="A1:P70"/>
  <sheetViews>
    <sheetView zoomScaleNormal="100" workbookViewId="0">
      <selection activeCell="B4" sqref="B4"/>
    </sheetView>
  </sheetViews>
  <sheetFormatPr defaultColWidth="9.140625" defaultRowHeight="15" x14ac:dyDescent="0.25"/>
  <cols>
    <col min="1" max="1" width="9.140625" style="68" customWidth="1"/>
    <col min="2" max="2" width="7.85546875" style="68" customWidth="1"/>
    <col min="3" max="3" width="14.7109375" style="68" customWidth="1"/>
    <col min="4" max="4" width="14.28515625" style="68" customWidth="1"/>
    <col min="5" max="7" width="14.7109375" style="68" customWidth="1"/>
    <col min="8" max="8" width="10.140625" style="68" bestFit="1" customWidth="1"/>
    <col min="9" max="10" width="9.140625" style="68"/>
    <col min="11" max="11" width="11" style="68" customWidth="1"/>
    <col min="12" max="16384" width="9.140625" style="68"/>
  </cols>
  <sheetData>
    <row r="1" spans="1:16" x14ac:dyDescent="0.25">
      <c r="A1" s="62"/>
      <c r="B1" s="62"/>
      <c r="C1" s="62"/>
      <c r="D1" s="62"/>
      <c r="E1" s="62"/>
      <c r="F1" s="62"/>
      <c r="G1" s="63"/>
    </row>
    <row r="2" spans="1:16" x14ac:dyDescent="0.25">
      <c r="A2" s="62"/>
      <c r="B2" s="62"/>
      <c r="C2" s="62"/>
      <c r="D2" s="62"/>
      <c r="E2" s="62"/>
      <c r="F2" s="64"/>
      <c r="G2" s="65"/>
    </row>
    <row r="3" spans="1:16" x14ac:dyDescent="0.25">
      <c r="A3" s="62"/>
      <c r="B3" s="62"/>
      <c r="C3" s="62"/>
      <c r="D3" s="62"/>
      <c r="E3" s="62"/>
      <c r="F3" s="64"/>
      <c r="G3" s="65"/>
      <c r="K3" s="78" t="s">
        <v>2</v>
      </c>
      <c r="L3" s="78" t="s">
        <v>51</v>
      </c>
      <c r="M3" s="79"/>
    </row>
    <row r="4" spans="1:16" ht="18.75" x14ac:dyDescent="0.3">
      <c r="A4" s="95"/>
      <c r="B4" s="96" t="s">
        <v>52</v>
      </c>
      <c r="C4" s="95"/>
      <c r="D4" s="95"/>
      <c r="E4" s="64"/>
      <c r="F4" s="97"/>
      <c r="G4" s="95"/>
      <c r="H4" s="98"/>
      <c r="I4" s="98"/>
      <c r="J4" s="98"/>
      <c r="K4" s="99" t="s">
        <v>53</v>
      </c>
      <c r="L4" s="100">
        <v>93.9</v>
      </c>
      <c r="M4" s="101">
        <f>L4/$L$9</f>
        <v>1.9805948112212615E-2</v>
      </c>
      <c r="N4" s="102"/>
      <c r="O4" s="81"/>
    </row>
    <row r="5" spans="1:16" x14ac:dyDescent="0.25">
      <c r="A5" s="95"/>
      <c r="B5" s="95"/>
      <c r="C5" s="95"/>
      <c r="D5" s="95"/>
      <c r="E5" s="95"/>
      <c r="F5" s="103"/>
      <c r="G5" s="95"/>
      <c r="H5" s="98"/>
      <c r="I5" s="98"/>
      <c r="J5" s="98"/>
      <c r="K5" s="99" t="s">
        <v>54</v>
      </c>
      <c r="L5" s="100"/>
      <c r="M5" s="101">
        <f>L5/$L$9</f>
        <v>0</v>
      </c>
      <c r="N5" s="104"/>
      <c r="O5" s="81"/>
    </row>
    <row r="6" spans="1:16" x14ac:dyDescent="0.25">
      <c r="A6" s="95"/>
      <c r="B6" s="105" t="s">
        <v>55</v>
      </c>
      <c r="C6" s="106"/>
      <c r="D6" s="107"/>
      <c r="E6" s="108">
        <v>44743</v>
      </c>
      <c r="F6" s="109"/>
      <c r="G6" s="95"/>
      <c r="H6" s="98"/>
      <c r="I6" s="98"/>
      <c r="J6" s="98"/>
      <c r="K6" s="99" t="s">
        <v>56</v>
      </c>
      <c r="L6" s="100"/>
      <c r="M6" s="101">
        <f>L6/$L$9</f>
        <v>0</v>
      </c>
      <c r="N6" s="110"/>
      <c r="O6" s="74"/>
    </row>
    <row r="7" spans="1:16" x14ac:dyDescent="0.25">
      <c r="A7" s="95"/>
      <c r="B7" s="111" t="s">
        <v>57</v>
      </c>
      <c r="C7" s="64"/>
      <c r="D7" s="98"/>
      <c r="E7" s="95">
        <v>12</v>
      </c>
      <c r="F7" s="112" t="s">
        <v>58</v>
      </c>
      <c r="G7" s="95"/>
      <c r="H7" s="98"/>
      <c r="I7" s="98"/>
      <c r="J7" s="98"/>
      <c r="K7" s="99" t="s">
        <v>59</v>
      </c>
      <c r="L7" s="100"/>
      <c r="M7" s="101">
        <f>L7/$L$9</f>
        <v>0</v>
      </c>
      <c r="N7" s="113"/>
      <c r="O7" s="76"/>
    </row>
    <row r="8" spans="1:16" x14ac:dyDescent="0.25">
      <c r="A8" s="95"/>
      <c r="B8" s="111" t="s">
        <v>60</v>
      </c>
      <c r="C8" s="64"/>
      <c r="D8" s="114">
        <f>E6-1</f>
        <v>44742</v>
      </c>
      <c r="E8" s="115">
        <v>866516.35000000044</v>
      </c>
      <c r="F8" s="112" t="s">
        <v>61</v>
      </c>
      <c r="G8" s="95"/>
      <c r="H8" s="98"/>
      <c r="I8" s="98"/>
      <c r="J8" s="98"/>
      <c r="K8" s="99" t="s">
        <v>62</v>
      </c>
      <c r="L8" s="100"/>
      <c r="M8" s="101">
        <f>L8/$L$9</f>
        <v>0</v>
      </c>
      <c r="N8" s="113"/>
      <c r="O8" s="76"/>
    </row>
    <row r="9" spans="1:16" x14ac:dyDescent="0.25">
      <c r="A9" s="95"/>
      <c r="B9" s="111" t="s">
        <v>60</v>
      </c>
      <c r="C9" s="64"/>
      <c r="D9" s="114">
        <f>EDATE(D8,E7)</f>
        <v>45107</v>
      </c>
      <c r="E9" s="115">
        <v>785460.19000000041</v>
      </c>
      <c r="F9" s="112" t="s">
        <v>61</v>
      </c>
      <c r="G9" s="95"/>
      <c r="H9" s="188"/>
      <c r="I9" s="98"/>
      <c r="J9" s="98"/>
      <c r="K9" s="116" t="s">
        <v>63</v>
      </c>
      <c r="L9" s="117">
        <v>4741</v>
      </c>
      <c r="M9" s="116"/>
      <c r="N9" s="113"/>
      <c r="O9" s="76"/>
    </row>
    <row r="10" spans="1:16" x14ac:dyDescent="0.25">
      <c r="A10" s="95"/>
      <c r="B10" s="111" t="s">
        <v>64</v>
      </c>
      <c r="C10" s="64"/>
      <c r="D10" s="98"/>
      <c r="E10" s="118">
        <f>M4</f>
        <v>1.9805948112212615E-2</v>
      </c>
      <c r="F10" s="112"/>
      <c r="G10" s="95"/>
      <c r="H10" s="98"/>
      <c r="I10" s="98"/>
      <c r="J10" s="98"/>
      <c r="K10" s="98"/>
      <c r="L10" s="98"/>
      <c r="M10" s="119"/>
      <c r="N10" s="119"/>
      <c r="O10" s="77"/>
    </row>
    <row r="11" spans="1:16" x14ac:dyDescent="0.25">
      <c r="A11" s="95"/>
      <c r="B11" s="111" t="s">
        <v>65</v>
      </c>
      <c r="C11" s="64"/>
      <c r="D11" s="98"/>
      <c r="E11" s="120">
        <f>ROUND(E8*E10,2)</f>
        <v>17162.18</v>
      </c>
      <c r="F11" s="112" t="s">
        <v>61</v>
      </c>
      <c r="G11" s="95"/>
      <c r="H11" s="98"/>
      <c r="I11" s="98"/>
      <c r="J11" s="98"/>
      <c r="K11" s="98"/>
      <c r="L11" s="98"/>
      <c r="M11" s="119"/>
      <c r="N11" s="119"/>
      <c r="O11" s="77"/>
    </row>
    <row r="12" spans="1:16" x14ac:dyDescent="0.25">
      <c r="A12" s="95"/>
      <c r="B12" s="111" t="s">
        <v>66</v>
      </c>
      <c r="C12" s="64"/>
      <c r="D12" s="98"/>
      <c r="E12" s="120">
        <f>ROUND(E9*E10,2)</f>
        <v>15556.78</v>
      </c>
      <c r="F12" s="112" t="s">
        <v>61</v>
      </c>
      <c r="G12" s="95"/>
      <c r="H12" s="98"/>
      <c r="I12" s="98"/>
      <c r="J12" s="98"/>
      <c r="K12" s="121"/>
      <c r="L12" s="121"/>
      <c r="M12" s="113"/>
      <c r="N12" s="113"/>
      <c r="O12" s="76"/>
      <c r="P12" s="77"/>
    </row>
    <row r="13" spans="1:16" x14ac:dyDescent="0.25">
      <c r="A13" s="95"/>
      <c r="B13" s="122" t="s">
        <v>77</v>
      </c>
      <c r="C13" s="123"/>
      <c r="D13" s="124"/>
      <c r="E13" s="125">
        <v>3.3000000000000002E-2</v>
      </c>
      <c r="F13" s="126"/>
      <c r="G13" s="95"/>
      <c r="H13" s="98"/>
      <c r="I13" s="98"/>
      <c r="J13" s="98"/>
      <c r="K13" s="121"/>
      <c r="L13" s="121"/>
      <c r="M13" s="113"/>
      <c r="N13" s="113"/>
      <c r="O13" s="76"/>
      <c r="P13" s="77"/>
    </row>
    <row r="14" spans="1:16" x14ac:dyDescent="0.25">
      <c r="A14" s="95"/>
      <c r="B14" s="94"/>
      <c r="C14" s="64"/>
      <c r="D14" s="98"/>
      <c r="E14" s="127"/>
      <c r="F14" s="94"/>
      <c r="G14" s="95"/>
      <c r="H14" s="98"/>
      <c r="I14" s="98"/>
      <c r="J14" s="98"/>
      <c r="K14" s="121"/>
      <c r="L14" s="121"/>
      <c r="M14" s="113"/>
      <c r="N14" s="113"/>
      <c r="O14" s="76"/>
      <c r="P14" s="77"/>
    </row>
    <row r="15" spans="1:16" x14ac:dyDescent="0.25">
      <c r="A15" s="98"/>
      <c r="B15" s="98"/>
      <c r="C15" s="98"/>
      <c r="D15" s="98"/>
      <c r="E15" s="98"/>
      <c r="F15" s="98"/>
      <c r="G15" s="98"/>
      <c r="H15" s="98"/>
      <c r="I15" s="98"/>
      <c r="J15" s="98"/>
      <c r="K15" s="121"/>
      <c r="L15" s="121"/>
      <c r="M15" s="113"/>
      <c r="N15" s="113"/>
      <c r="O15" s="76"/>
      <c r="P15" s="77"/>
    </row>
    <row r="16" spans="1:16" ht="15.75" thickBot="1" x14ac:dyDescent="0.3">
      <c r="A16" s="128" t="s">
        <v>67</v>
      </c>
      <c r="B16" s="128" t="s">
        <v>68</v>
      </c>
      <c r="C16" s="128" t="s">
        <v>69</v>
      </c>
      <c r="D16" s="128" t="s">
        <v>70</v>
      </c>
      <c r="E16" s="128" t="s">
        <v>71</v>
      </c>
      <c r="F16" s="128" t="s">
        <v>72</v>
      </c>
      <c r="G16" s="128" t="s">
        <v>73</v>
      </c>
      <c r="H16" s="98"/>
      <c r="I16" s="98"/>
      <c r="J16" s="98"/>
      <c r="K16" s="121"/>
      <c r="L16" s="121"/>
      <c r="M16" s="113"/>
      <c r="N16" s="113"/>
      <c r="O16" s="76"/>
      <c r="P16" s="77"/>
    </row>
    <row r="17" spans="1:16" x14ac:dyDescent="0.25">
      <c r="A17" s="129">
        <f>E6</f>
        <v>44743</v>
      </c>
      <c r="B17" s="64">
        <v>1</v>
      </c>
      <c r="C17" s="103">
        <f>E11</f>
        <v>17162.18</v>
      </c>
      <c r="D17" s="130">
        <f>ROUND(IPMT($E$13/12,B17,$E$7,-$E$11,$E$12,0),2)</f>
        <v>47.2</v>
      </c>
      <c r="E17" s="130">
        <f>ROUND(PPMT($E$13/12,B17,$E$7,-$E$11,$E$12,0),2)</f>
        <v>131.77000000000001</v>
      </c>
      <c r="F17" s="130">
        <f>ROUND(PMT($E$13/12,E7,-E11,E12),2)</f>
        <v>178.97</v>
      </c>
      <c r="G17" s="130">
        <f>C17-E17</f>
        <v>17030.41</v>
      </c>
      <c r="H17" s="98"/>
      <c r="I17" s="98"/>
      <c r="J17" s="98"/>
      <c r="K17" s="121"/>
      <c r="L17" s="121"/>
      <c r="M17" s="113"/>
      <c r="N17" s="113"/>
      <c r="O17" s="76"/>
      <c r="P17" s="77"/>
    </row>
    <row r="18" spans="1:16" x14ac:dyDescent="0.25">
      <c r="A18" s="129">
        <f>EDATE(A17,1)</f>
        <v>44774</v>
      </c>
      <c r="B18" s="64">
        <v>2</v>
      </c>
      <c r="C18" s="103">
        <f>G17</f>
        <v>17030.41</v>
      </c>
      <c r="D18" s="130">
        <f t="shared" ref="D18:D26" si="0">ROUND(C18*$E$13/12,2)</f>
        <v>46.83</v>
      </c>
      <c r="E18" s="130">
        <f>F18-D18</f>
        <v>132.13999999999999</v>
      </c>
      <c r="F18" s="130">
        <f>F17</f>
        <v>178.97</v>
      </c>
      <c r="G18" s="130">
        <f t="shared" ref="G18:G26" si="1">C18-E18</f>
        <v>16898.27</v>
      </c>
      <c r="H18" s="98"/>
      <c r="I18" s="98"/>
      <c r="J18" s="98"/>
      <c r="K18" s="121"/>
      <c r="L18" s="121"/>
      <c r="M18" s="113"/>
      <c r="N18" s="113"/>
      <c r="O18" s="76"/>
      <c r="P18" s="77"/>
    </row>
    <row r="19" spans="1:16" x14ac:dyDescent="0.25">
      <c r="A19" s="71">
        <f>EDATE(A18,1)</f>
        <v>44805</v>
      </c>
      <c r="B19" s="72">
        <v>3</v>
      </c>
      <c r="C19" s="67">
        <f>G18</f>
        <v>16898.27</v>
      </c>
      <c r="D19" s="73">
        <f t="shared" si="0"/>
        <v>46.47</v>
      </c>
      <c r="E19" s="73">
        <f>F19-D19</f>
        <v>132.5</v>
      </c>
      <c r="F19" s="73">
        <f t="shared" ref="F19:F28" si="2">F18</f>
        <v>178.97</v>
      </c>
      <c r="G19" s="73">
        <f t="shared" si="1"/>
        <v>16765.77</v>
      </c>
      <c r="K19" s="75"/>
      <c r="L19" s="75"/>
      <c r="M19" s="76"/>
      <c r="N19" s="76"/>
      <c r="O19" s="76"/>
      <c r="P19" s="77"/>
    </row>
    <row r="20" spans="1:16" x14ac:dyDescent="0.25">
      <c r="A20" s="71">
        <f t="shared" ref="A20:A25" si="3">EDATE(A19,1)</f>
        <v>44835</v>
      </c>
      <c r="B20" s="72">
        <v>4</v>
      </c>
      <c r="C20" s="67">
        <f t="shared" ref="C20:C26" si="4">G19</f>
        <v>16765.77</v>
      </c>
      <c r="D20" s="73">
        <f t="shared" si="0"/>
        <v>46.11</v>
      </c>
      <c r="E20" s="73">
        <f t="shared" ref="E20:E26" si="5">F20-D20</f>
        <v>132.86000000000001</v>
      </c>
      <c r="F20" s="73">
        <f t="shared" si="2"/>
        <v>178.97</v>
      </c>
      <c r="G20" s="73">
        <f t="shared" si="1"/>
        <v>16632.91</v>
      </c>
      <c r="K20" s="75"/>
      <c r="L20" s="75"/>
      <c r="M20" s="76"/>
      <c r="N20" s="76"/>
      <c r="O20" s="76"/>
      <c r="P20" s="77"/>
    </row>
    <row r="21" spans="1:16" x14ac:dyDescent="0.25">
      <c r="A21" s="71">
        <f t="shared" si="3"/>
        <v>44866</v>
      </c>
      <c r="B21" s="72">
        <v>5</v>
      </c>
      <c r="C21" s="67">
        <f t="shared" si="4"/>
        <v>16632.91</v>
      </c>
      <c r="D21" s="73">
        <f t="shared" si="0"/>
        <v>45.74</v>
      </c>
      <c r="E21" s="73">
        <f t="shared" si="5"/>
        <v>133.22999999999999</v>
      </c>
      <c r="F21" s="73">
        <f t="shared" si="2"/>
        <v>178.97</v>
      </c>
      <c r="G21" s="73">
        <f t="shared" si="1"/>
        <v>16499.68</v>
      </c>
      <c r="K21" s="75"/>
      <c r="L21" s="75"/>
      <c r="M21" s="76"/>
      <c r="N21" s="76"/>
      <c r="O21" s="76"/>
      <c r="P21" s="77"/>
    </row>
    <row r="22" spans="1:16" x14ac:dyDescent="0.25">
      <c r="A22" s="71">
        <f t="shared" si="3"/>
        <v>44896</v>
      </c>
      <c r="B22" s="72">
        <v>6</v>
      </c>
      <c r="C22" s="67">
        <f t="shared" si="4"/>
        <v>16499.68</v>
      </c>
      <c r="D22" s="73">
        <f t="shared" si="0"/>
        <v>45.37</v>
      </c>
      <c r="E22" s="73">
        <f t="shared" si="5"/>
        <v>133.6</v>
      </c>
      <c r="F22" s="73">
        <f t="shared" si="2"/>
        <v>178.97</v>
      </c>
      <c r="G22" s="73">
        <f t="shared" si="1"/>
        <v>16366.08</v>
      </c>
      <c r="K22" s="75"/>
      <c r="L22" s="75"/>
      <c r="M22" s="76"/>
      <c r="N22" s="76"/>
      <c r="O22" s="76"/>
      <c r="P22" s="77"/>
    </row>
    <row r="23" spans="1:16" x14ac:dyDescent="0.25">
      <c r="A23" s="71">
        <f t="shared" si="3"/>
        <v>44927</v>
      </c>
      <c r="B23" s="72">
        <v>7</v>
      </c>
      <c r="C23" s="67">
        <f t="shared" si="4"/>
        <v>16366.08</v>
      </c>
      <c r="D23" s="73">
        <f t="shared" si="0"/>
        <v>45.01</v>
      </c>
      <c r="E23" s="73">
        <f t="shared" si="5"/>
        <v>133.96</v>
      </c>
      <c r="F23" s="73">
        <f t="shared" si="2"/>
        <v>178.97</v>
      </c>
      <c r="G23" s="73">
        <f t="shared" si="1"/>
        <v>16232.12</v>
      </c>
      <c r="K23" s="75"/>
      <c r="L23" s="75"/>
      <c r="M23" s="76"/>
      <c r="N23" s="76"/>
      <c r="O23" s="76"/>
      <c r="P23" s="77"/>
    </row>
    <row r="24" spans="1:16" x14ac:dyDescent="0.25">
      <c r="A24" s="71">
        <f>EDATE(A23,1)</f>
        <v>44958</v>
      </c>
      <c r="B24" s="72">
        <v>8</v>
      </c>
      <c r="C24" s="67">
        <f t="shared" si="4"/>
        <v>16232.12</v>
      </c>
      <c r="D24" s="73">
        <f t="shared" si="0"/>
        <v>44.64</v>
      </c>
      <c r="E24" s="73">
        <f t="shared" si="5"/>
        <v>134.32999999999998</v>
      </c>
      <c r="F24" s="73">
        <f t="shared" si="2"/>
        <v>178.97</v>
      </c>
      <c r="G24" s="73">
        <f t="shared" si="1"/>
        <v>16097.79</v>
      </c>
      <c r="K24" s="75"/>
      <c r="L24" s="75"/>
      <c r="M24" s="76"/>
      <c r="N24" s="76"/>
      <c r="O24" s="76"/>
      <c r="P24" s="77"/>
    </row>
    <row r="25" spans="1:16" x14ac:dyDescent="0.25">
      <c r="A25" s="71">
        <f t="shared" si="3"/>
        <v>44986</v>
      </c>
      <c r="B25" s="72">
        <v>9</v>
      </c>
      <c r="C25" s="67">
        <f t="shared" si="4"/>
        <v>16097.79</v>
      </c>
      <c r="D25" s="73">
        <f t="shared" si="0"/>
        <v>44.27</v>
      </c>
      <c r="E25" s="73">
        <f t="shared" si="5"/>
        <v>134.69999999999999</v>
      </c>
      <c r="F25" s="73">
        <f t="shared" si="2"/>
        <v>178.97</v>
      </c>
      <c r="G25" s="73">
        <f t="shared" si="1"/>
        <v>15963.09</v>
      </c>
      <c r="K25" s="75"/>
      <c r="L25" s="75"/>
      <c r="M25" s="76"/>
      <c r="N25" s="76"/>
      <c r="O25" s="76"/>
      <c r="P25" s="77"/>
    </row>
    <row r="26" spans="1:16" x14ac:dyDescent="0.25">
      <c r="A26" s="71">
        <f>EDATE(A25,1)</f>
        <v>45017</v>
      </c>
      <c r="B26" s="72">
        <v>10</v>
      </c>
      <c r="C26" s="67">
        <f t="shared" si="4"/>
        <v>15963.09</v>
      </c>
      <c r="D26" s="73">
        <f t="shared" si="0"/>
        <v>43.9</v>
      </c>
      <c r="E26" s="73">
        <f t="shared" si="5"/>
        <v>135.07</v>
      </c>
      <c r="F26" s="73">
        <f t="shared" si="2"/>
        <v>178.97</v>
      </c>
      <c r="G26" s="73">
        <f t="shared" si="1"/>
        <v>15828.02</v>
      </c>
      <c r="K26" s="75"/>
      <c r="L26" s="75"/>
      <c r="M26" s="76"/>
      <c r="N26" s="76"/>
      <c r="O26" s="76"/>
      <c r="P26" s="77"/>
    </row>
    <row r="27" spans="1:16" x14ac:dyDescent="0.25">
      <c r="A27" s="71">
        <f t="shared" ref="A27:A28" si="6">EDATE(A26,1)</f>
        <v>45047</v>
      </c>
      <c r="B27" s="72">
        <v>11</v>
      </c>
      <c r="C27" s="67">
        <f t="shared" ref="C27:C28" si="7">G26</f>
        <v>15828.02</v>
      </c>
      <c r="D27" s="73">
        <f t="shared" ref="D27:D28" si="8">ROUND(C27*$E$13/12,2)</f>
        <v>43.53</v>
      </c>
      <c r="E27" s="73">
        <f t="shared" ref="E27:E28" si="9">F27-D27</f>
        <v>135.44</v>
      </c>
      <c r="F27" s="73">
        <f t="shared" si="2"/>
        <v>178.97</v>
      </c>
      <c r="G27" s="73">
        <f t="shared" ref="G27:G28" si="10">C27-E27</f>
        <v>15692.58</v>
      </c>
    </row>
    <row r="28" spans="1:16" x14ac:dyDescent="0.25">
      <c r="A28" s="71">
        <f t="shared" si="6"/>
        <v>45078</v>
      </c>
      <c r="B28" s="72">
        <v>12</v>
      </c>
      <c r="C28" s="67">
        <f t="shared" si="7"/>
        <v>15692.58</v>
      </c>
      <c r="D28" s="73">
        <f t="shared" si="8"/>
        <v>43.15</v>
      </c>
      <c r="E28" s="73">
        <f t="shared" si="9"/>
        <v>135.82</v>
      </c>
      <c r="F28" s="73">
        <f t="shared" si="2"/>
        <v>178.97</v>
      </c>
      <c r="G28" s="73">
        <f t="shared" si="10"/>
        <v>15556.76</v>
      </c>
    </row>
    <row r="29" spans="1:16" x14ac:dyDescent="0.25">
      <c r="A29" s="71"/>
      <c r="B29" s="72"/>
      <c r="C29" s="67"/>
      <c r="D29" s="73"/>
      <c r="E29" s="73"/>
      <c r="F29" s="73"/>
      <c r="G29" s="73"/>
    </row>
    <row r="30" spans="1:16" x14ac:dyDescent="0.25">
      <c r="A30" s="71"/>
      <c r="B30" s="72"/>
      <c r="C30" s="67"/>
      <c r="D30" s="73"/>
      <c r="E30" s="73"/>
      <c r="F30" s="73"/>
      <c r="G30" s="73"/>
    </row>
    <row r="31" spans="1:16" x14ac:dyDescent="0.25">
      <c r="A31" s="71"/>
      <c r="B31" s="72"/>
      <c r="C31" s="67"/>
      <c r="D31" s="73"/>
      <c r="E31" s="73"/>
      <c r="F31" s="73"/>
      <c r="G31" s="73"/>
    </row>
    <row r="32" spans="1:16" x14ac:dyDescent="0.25">
      <c r="A32" s="71"/>
      <c r="B32" s="72"/>
      <c r="C32" s="67"/>
      <c r="D32" s="73"/>
      <c r="E32" s="73"/>
      <c r="F32" s="73"/>
      <c r="G32" s="73"/>
    </row>
    <row r="33" spans="1:7" x14ac:dyDescent="0.25">
      <c r="A33" s="71"/>
      <c r="B33" s="72"/>
      <c r="C33" s="67"/>
      <c r="D33" s="73"/>
      <c r="E33" s="73"/>
      <c r="F33" s="73"/>
      <c r="G33" s="73"/>
    </row>
    <row r="34" spans="1:7" x14ac:dyDescent="0.25">
      <c r="A34" s="71"/>
      <c r="B34" s="72"/>
      <c r="C34" s="67"/>
      <c r="D34" s="73"/>
      <c r="E34" s="73"/>
      <c r="F34" s="73"/>
      <c r="G34" s="73"/>
    </row>
    <row r="35" spans="1:7" x14ac:dyDescent="0.25">
      <c r="A35" s="71"/>
      <c r="B35" s="72"/>
      <c r="C35" s="67"/>
      <c r="D35" s="73"/>
      <c r="E35" s="73"/>
      <c r="F35" s="73"/>
      <c r="G35" s="73"/>
    </row>
    <row r="36" spans="1:7" x14ac:dyDescent="0.25">
      <c r="A36" s="71"/>
      <c r="B36" s="72"/>
      <c r="C36" s="67"/>
      <c r="D36" s="73"/>
      <c r="E36" s="73"/>
      <c r="F36" s="73"/>
      <c r="G36" s="73"/>
    </row>
    <row r="37" spans="1:7" x14ac:dyDescent="0.25">
      <c r="A37" s="71"/>
      <c r="B37" s="72"/>
      <c r="C37" s="67"/>
      <c r="D37" s="73"/>
      <c r="E37" s="73"/>
      <c r="F37" s="73"/>
      <c r="G37" s="73"/>
    </row>
    <row r="38" spans="1:7" x14ac:dyDescent="0.25">
      <c r="A38" s="71"/>
      <c r="B38" s="72"/>
      <c r="C38" s="67"/>
      <c r="D38" s="73"/>
      <c r="E38" s="73"/>
      <c r="F38" s="73"/>
      <c r="G38" s="73"/>
    </row>
    <row r="39" spans="1:7" x14ac:dyDescent="0.25">
      <c r="A39" s="71"/>
      <c r="B39" s="72"/>
      <c r="C39" s="67"/>
      <c r="D39" s="73"/>
      <c r="E39" s="73"/>
      <c r="F39" s="73"/>
      <c r="G39" s="73"/>
    </row>
    <row r="40" spans="1:7" x14ac:dyDescent="0.25">
      <c r="A40" s="71"/>
      <c r="B40" s="72"/>
      <c r="C40" s="67"/>
      <c r="D40" s="73"/>
      <c r="E40" s="73"/>
      <c r="F40" s="73"/>
      <c r="G40" s="73"/>
    </row>
    <row r="41" spans="1:7" x14ac:dyDescent="0.25">
      <c r="A41" s="71"/>
      <c r="B41" s="72"/>
      <c r="C41" s="67"/>
      <c r="D41" s="73"/>
      <c r="E41" s="73"/>
      <c r="F41" s="73"/>
      <c r="G41" s="73"/>
    </row>
    <row r="42" spans="1:7" x14ac:dyDescent="0.25">
      <c r="A42" s="71"/>
      <c r="B42" s="72"/>
      <c r="C42" s="67"/>
      <c r="D42" s="73"/>
      <c r="E42" s="73"/>
      <c r="F42" s="73"/>
      <c r="G42" s="73"/>
    </row>
    <row r="43" spans="1:7" x14ac:dyDescent="0.25">
      <c r="A43" s="71"/>
      <c r="B43" s="72"/>
      <c r="C43" s="67"/>
      <c r="D43" s="73"/>
      <c r="E43" s="73"/>
      <c r="F43" s="73"/>
      <c r="G43" s="73"/>
    </row>
    <row r="44" spans="1:7" x14ac:dyDescent="0.25">
      <c r="A44" s="71"/>
      <c r="B44" s="72"/>
      <c r="C44" s="67"/>
      <c r="D44" s="73"/>
      <c r="E44" s="73"/>
      <c r="F44" s="73"/>
      <c r="G44" s="73"/>
    </row>
    <row r="45" spans="1:7" x14ac:dyDescent="0.25">
      <c r="A45" s="71"/>
      <c r="B45" s="72"/>
      <c r="C45" s="67"/>
      <c r="D45" s="73"/>
      <c r="E45" s="73"/>
      <c r="F45" s="73"/>
      <c r="G45" s="73"/>
    </row>
    <row r="46" spans="1:7" x14ac:dyDescent="0.25">
      <c r="A46" s="71"/>
      <c r="B46" s="72"/>
      <c r="C46" s="67"/>
      <c r="D46" s="73"/>
      <c r="E46" s="73"/>
      <c r="F46" s="73"/>
      <c r="G46" s="73"/>
    </row>
    <row r="47" spans="1:7" x14ac:dyDescent="0.25">
      <c r="A47" s="71"/>
      <c r="B47" s="72"/>
      <c r="C47" s="67"/>
      <c r="D47" s="73"/>
      <c r="E47" s="73"/>
      <c r="F47" s="73"/>
      <c r="G47" s="73"/>
    </row>
    <row r="48" spans="1:7" x14ac:dyDescent="0.25">
      <c r="A48" s="71"/>
      <c r="B48" s="72"/>
      <c r="C48" s="67"/>
      <c r="D48" s="73"/>
      <c r="E48" s="73"/>
      <c r="F48" s="73"/>
      <c r="G48" s="73"/>
    </row>
    <row r="49" spans="1:7" x14ac:dyDescent="0.25">
      <c r="A49" s="71"/>
      <c r="B49" s="72"/>
      <c r="C49" s="67"/>
      <c r="D49" s="73"/>
      <c r="E49" s="73"/>
      <c r="F49" s="73"/>
      <c r="G49" s="73"/>
    </row>
    <row r="50" spans="1:7" x14ac:dyDescent="0.25">
      <c r="A50" s="71"/>
      <c r="B50" s="72"/>
      <c r="C50" s="67"/>
      <c r="D50" s="73"/>
      <c r="E50" s="73"/>
      <c r="F50" s="73"/>
      <c r="G50" s="73"/>
    </row>
    <row r="51" spans="1:7" x14ac:dyDescent="0.25">
      <c r="A51" s="71"/>
      <c r="B51" s="72"/>
      <c r="C51" s="67"/>
      <c r="D51" s="73"/>
      <c r="E51" s="73"/>
      <c r="F51" s="73"/>
      <c r="G51" s="73"/>
    </row>
    <row r="52" spans="1:7" x14ac:dyDescent="0.25">
      <c r="A52" s="71"/>
      <c r="B52" s="72"/>
      <c r="C52" s="67"/>
      <c r="D52" s="73"/>
      <c r="E52" s="73"/>
      <c r="F52" s="73"/>
      <c r="G52" s="73"/>
    </row>
    <row r="53" spans="1:7" x14ac:dyDescent="0.25">
      <c r="A53" s="71"/>
      <c r="B53" s="72"/>
      <c r="C53" s="67"/>
      <c r="D53" s="73"/>
      <c r="E53" s="73"/>
      <c r="F53" s="73"/>
      <c r="G53" s="73"/>
    </row>
    <row r="54" spans="1:7" x14ac:dyDescent="0.25">
      <c r="A54" s="71"/>
      <c r="B54" s="72"/>
      <c r="C54" s="67"/>
      <c r="D54" s="73"/>
      <c r="E54" s="73"/>
      <c r="F54" s="73"/>
      <c r="G54" s="73"/>
    </row>
    <row r="55" spans="1:7" x14ac:dyDescent="0.25">
      <c r="A55" s="71"/>
      <c r="B55" s="72"/>
      <c r="C55" s="67"/>
      <c r="D55" s="73"/>
      <c r="E55" s="73"/>
      <c r="F55" s="73"/>
      <c r="G55" s="73"/>
    </row>
    <row r="56" spans="1:7" x14ac:dyDescent="0.25">
      <c r="A56" s="71"/>
      <c r="B56" s="72"/>
      <c r="C56" s="67"/>
      <c r="D56" s="73"/>
      <c r="E56" s="73"/>
      <c r="F56" s="73"/>
      <c r="G56" s="73"/>
    </row>
    <row r="57" spans="1:7" x14ac:dyDescent="0.25">
      <c r="A57" s="71"/>
      <c r="B57" s="72"/>
      <c r="C57" s="67"/>
      <c r="D57" s="73"/>
      <c r="E57" s="73"/>
      <c r="F57" s="73"/>
      <c r="G57" s="73"/>
    </row>
    <row r="58" spans="1:7" x14ac:dyDescent="0.25">
      <c r="A58" s="71"/>
      <c r="B58" s="72"/>
      <c r="C58" s="67"/>
      <c r="D58" s="73"/>
      <c r="E58" s="73"/>
      <c r="F58" s="73"/>
      <c r="G58" s="73"/>
    </row>
    <row r="59" spans="1:7" x14ac:dyDescent="0.25">
      <c r="A59" s="71"/>
      <c r="B59" s="72"/>
      <c r="C59" s="67"/>
      <c r="D59" s="73"/>
      <c r="E59" s="73"/>
      <c r="F59" s="73"/>
      <c r="G59" s="73"/>
    </row>
    <row r="60" spans="1:7" x14ac:dyDescent="0.25">
      <c r="A60" s="71"/>
      <c r="B60" s="72"/>
      <c r="C60" s="67"/>
      <c r="D60" s="73"/>
      <c r="E60" s="73"/>
      <c r="F60" s="73"/>
      <c r="G60" s="73"/>
    </row>
    <row r="61" spans="1:7" x14ac:dyDescent="0.25">
      <c r="A61" s="71"/>
      <c r="B61" s="72"/>
      <c r="C61" s="67"/>
      <c r="D61" s="73"/>
      <c r="E61" s="73"/>
      <c r="F61" s="73"/>
      <c r="G61" s="73"/>
    </row>
    <row r="62" spans="1:7" x14ac:dyDescent="0.25">
      <c r="A62" s="71"/>
      <c r="B62" s="72"/>
      <c r="C62" s="67"/>
      <c r="D62" s="73"/>
      <c r="E62" s="73"/>
      <c r="F62" s="73"/>
      <c r="G62" s="73"/>
    </row>
    <row r="63" spans="1:7" x14ac:dyDescent="0.25">
      <c r="A63" s="71"/>
      <c r="B63" s="72"/>
      <c r="C63" s="67"/>
      <c r="D63" s="73"/>
      <c r="E63" s="73"/>
      <c r="F63" s="73"/>
      <c r="G63" s="73"/>
    </row>
    <row r="64" spans="1:7" x14ac:dyDescent="0.25">
      <c r="A64" s="71"/>
      <c r="B64" s="72"/>
      <c r="C64" s="67"/>
      <c r="D64" s="73"/>
      <c r="E64" s="73"/>
      <c r="F64" s="73"/>
      <c r="G64" s="73"/>
    </row>
    <row r="65" spans="1:7" x14ac:dyDescent="0.25">
      <c r="A65" s="71"/>
      <c r="B65" s="72"/>
      <c r="C65" s="67"/>
      <c r="D65" s="73"/>
      <c r="E65" s="73"/>
      <c r="F65" s="73"/>
      <c r="G65" s="73"/>
    </row>
    <row r="66" spans="1:7" x14ac:dyDescent="0.25">
      <c r="A66" s="71"/>
      <c r="B66" s="72"/>
      <c r="C66" s="67"/>
      <c r="D66" s="73"/>
      <c r="E66" s="73"/>
      <c r="F66" s="73"/>
      <c r="G66" s="73"/>
    </row>
    <row r="67" spans="1:7" x14ac:dyDescent="0.25">
      <c r="A67" s="71"/>
      <c r="B67" s="72"/>
      <c r="C67" s="67"/>
      <c r="D67" s="73"/>
      <c r="E67" s="73"/>
      <c r="F67" s="73"/>
      <c r="G67" s="73"/>
    </row>
    <row r="68" spans="1:7" x14ac:dyDescent="0.25">
      <c r="A68" s="71"/>
      <c r="B68" s="72"/>
      <c r="C68" s="67"/>
      <c r="D68" s="73"/>
      <c r="E68" s="73"/>
      <c r="F68" s="73"/>
      <c r="G68" s="73"/>
    </row>
    <row r="69" spans="1:7" x14ac:dyDescent="0.25">
      <c r="A69" s="71"/>
      <c r="B69" s="72"/>
      <c r="C69" s="67"/>
      <c r="D69" s="73"/>
      <c r="E69" s="73"/>
      <c r="F69" s="73"/>
      <c r="G69" s="73"/>
    </row>
    <row r="70" spans="1:7" x14ac:dyDescent="0.25">
      <c r="A70" s="71"/>
      <c r="B70" s="72"/>
      <c r="C70" s="67"/>
      <c r="D70" s="73"/>
      <c r="E70" s="73"/>
      <c r="F70" s="73"/>
      <c r="G70" s="73"/>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34"/>
  <sheetViews>
    <sheetView zoomScaleNormal="100" workbookViewId="0">
      <selection activeCell="G8" sqref="G8"/>
    </sheetView>
  </sheetViews>
  <sheetFormatPr defaultColWidth="9.140625" defaultRowHeight="15" x14ac:dyDescent="0.25"/>
  <cols>
    <col min="1" max="1" width="9.140625" style="68"/>
    <col min="2" max="2" width="7.85546875" style="68" customWidth="1"/>
    <col min="3" max="3" width="14.7109375" style="68" customWidth="1"/>
    <col min="4" max="4" width="14.28515625" style="68" customWidth="1"/>
    <col min="5" max="7" width="14.7109375" style="68" customWidth="1"/>
    <col min="8" max="16384" width="9.140625" style="68"/>
  </cols>
  <sheetData>
    <row r="1" spans="1:13" x14ac:dyDescent="0.25">
      <c r="A1" s="62"/>
      <c r="B1" s="62"/>
      <c r="C1" s="62"/>
      <c r="D1" s="62"/>
      <c r="E1" s="62"/>
      <c r="F1" s="62"/>
      <c r="G1" s="63"/>
    </row>
    <row r="2" spans="1:13" x14ac:dyDescent="0.25">
      <c r="A2" s="62"/>
      <c r="B2" s="62"/>
      <c r="C2" s="62"/>
      <c r="D2" s="62"/>
      <c r="E2" s="62"/>
      <c r="F2" s="64"/>
      <c r="G2" s="65"/>
    </row>
    <row r="3" spans="1:13" x14ac:dyDescent="0.25">
      <c r="A3" s="62"/>
      <c r="B3" s="62"/>
      <c r="C3" s="62"/>
      <c r="D3" s="62"/>
      <c r="E3" s="62"/>
      <c r="F3" s="64"/>
      <c r="G3" s="65"/>
    </row>
    <row r="4" spans="1:13" ht="21" x14ac:dyDescent="0.35">
      <c r="A4" s="95"/>
      <c r="B4" s="96" t="s">
        <v>52</v>
      </c>
      <c r="C4" s="95"/>
      <c r="D4" s="95"/>
      <c r="E4" s="64"/>
      <c r="F4" s="97"/>
      <c r="G4" s="66"/>
      <c r="K4" s="82"/>
      <c r="L4" s="81"/>
    </row>
    <row r="5" spans="1:13" x14ac:dyDescent="0.25">
      <c r="A5" s="95"/>
      <c r="B5" s="95"/>
      <c r="C5" s="95"/>
      <c r="D5" s="95"/>
      <c r="E5" s="95"/>
      <c r="F5" s="103"/>
      <c r="G5" s="62"/>
      <c r="K5" s="80"/>
      <c r="L5" s="81"/>
    </row>
    <row r="6" spans="1:13" x14ac:dyDescent="0.25">
      <c r="A6" s="95"/>
      <c r="B6" s="105" t="s">
        <v>55</v>
      </c>
      <c r="C6" s="106"/>
      <c r="D6" s="107"/>
      <c r="E6" s="108">
        <v>44743</v>
      </c>
      <c r="F6" s="109"/>
      <c r="G6" s="62"/>
      <c r="K6" s="74"/>
      <c r="L6" s="74"/>
    </row>
    <row r="7" spans="1:13" x14ac:dyDescent="0.25">
      <c r="A7" s="95"/>
      <c r="B7" s="111" t="s">
        <v>57</v>
      </c>
      <c r="C7" s="64"/>
      <c r="D7" s="98"/>
      <c r="E7" s="94">
        <v>60</v>
      </c>
      <c r="F7" s="112" t="s">
        <v>58</v>
      </c>
      <c r="G7" s="62"/>
      <c r="K7" s="76"/>
      <c r="L7" s="76"/>
    </row>
    <row r="8" spans="1:13" x14ac:dyDescent="0.25">
      <c r="A8" s="95"/>
      <c r="B8" s="111" t="s">
        <v>65</v>
      </c>
      <c r="C8" s="64"/>
      <c r="D8" s="114">
        <f>E6-1</f>
        <v>44742</v>
      </c>
      <c r="E8" s="115">
        <v>116334.59</v>
      </c>
      <c r="F8" s="112" t="s">
        <v>61</v>
      </c>
      <c r="G8" s="138"/>
      <c r="K8" s="76"/>
      <c r="L8" s="76"/>
    </row>
    <row r="9" spans="1:13" x14ac:dyDescent="0.25">
      <c r="A9" s="95"/>
      <c r="B9" s="111" t="s">
        <v>66</v>
      </c>
      <c r="C9" s="64"/>
      <c r="D9" s="114">
        <f>EDATE(D8,E7)</f>
        <v>46568</v>
      </c>
      <c r="E9" s="115">
        <v>0</v>
      </c>
      <c r="F9" s="112" t="s">
        <v>61</v>
      </c>
      <c r="G9" s="92"/>
      <c r="K9" s="76"/>
      <c r="L9" s="76"/>
    </row>
    <row r="10" spans="1:13" x14ac:dyDescent="0.25">
      <c r="A10" s="95"/>
      <c r="B10" s="111" t="s">
        <v>64</v>
      </c>
      <c r="C10" s="64"/>
      <c r="D10" s="98"/>
      <c r="E10" s="131">
        <v>1</v>
      </c>
      <c r="F10" s="112"/>
      <c r="G10" s="62"/>
      <c r="K10" s="77"/>
      <c r="L10" s="77"/>
    </row>
    <row r="11" spans="1:13" x14ac:dyDescent="0.25">
      <c r="A11" s="95"/>
      <c r="B11" s="122" t="s">
        <v>77</v>
      </c>
      <c r="C11" s="123"/>
      <c r="D11" s="124"/>
      <c r="E11" s="125">
        <v>3.3000000000000002E-2</v>
      </c>
      <c r="F11" s="126"/>
      <c r="G11" s="69"/>
      <c r="K11" s="76"/>
      <c r="L11" s="76"/>
      <c r="M11" s="77"/>
    </row>
    <row r="12" spans="1:13" x14ac:dyDescent="0.25">
      <c r="A12" s="62"/>
      <c r="B12" s="91"/>
      <c r="C12" s="72"/>
      <c r="E12" s="93"/>
      <c r="F12" s="91"/>
      <c r="G12" s="69"/>
      <c r="K12" s="76"/>
      <c r="L12" s="76"/>
      <c r="M12" s="77"/>
    </row>
    <row r="13" spans="1:13" x14ac:dyDescent="0.25">
      <c r="K13" s="76"/>
      <c r="L13" s="76"/>
      <c r="M13" s="77"/>
    </row>
    <row r="14" spans="1:13" ht="15.75" thickBot="1" x14ac:dyDescent="0.3">
      <c r="A14" s="70" t="s">
        <v>67</v>
      </c>
      <c r="B14" s="70" t="s">
        <v>68</v>
      </c>
      <c r="C14" s="70" t="s">
        <v>69</v>
      </c>
      <c r="D14" s="70" t="s">
        <v>70</v>
      </c>
      <c r="E14" s="70" t="s">
        <v>71</v>
      </c>
      <c r="F14" s="70" t="s">
        <v>72</v>
      </c>
      <c r="G14" s="70" t="s">
        <v>73</v>
      </c>
      <c r="K14" s="76"/>
      <c r="L14" s="76"/>
      <c r="M14" s="77"/>
    </row>
    <row r="15" spans="1:13" x14ac:dyDescent="0.25">
      <c r="A15" s="71">
        <f>E6</f>
        <v>44743</v>
      </c>
      <c r="B15" s="72">
        <v>1</v>
      </c>
      <c r="C15" s="67">
        <f>E8</f>
        <v>116334.59</v>
      </c>
      <c r="D15" s="73">
        <f>ROUND(IPMT($E$11/12,B15,$E$7,-$E$8,$E$9,0),2)</f>
        <v>319.92</v>
      </c>
      <c r="E15" s="73">
        <f>ROUND(PPMT($E$11/12,B15,$E$7,-$E$8,$E$9,0),2)</f>
        <v>1786.01</v>
      </c>
      <c r="F15" s="73">
        <f>ROUND(PMT($E$11/12,E7,-E8,E9),2)</f>
        <v>2105.9299999999998</v>
      </c>
      <c r="G15" s="73">
        <f>C15-E15</f>
        <v>114548.58</v>
      </c>
      <c r="I15" s="140"/>
      <c r="K15" s="76"/>
      <c r="L15" s="76"/>
      <c r="M15" s="77"/>
    </row>
    <row r="16" spans="1:13" x14ac:dyDescent="0.25">
      <c r="A16" s="71">
        <f>EDATE(A15,1)</f>
        <v>44774</v>
      </c>
      <c r="B16" s="72">
        <v>2</v>
      </c>
      <c r="C16" s="67">
        <f>G15</f>
        <v>114548.58</v>
      </c>
      <c r="D16" s="73">
        <f t="shared" ref="D16:D72" si="0">ROUND(C16*$E$11/12,2)</f>
        <v>315.01</v>
      </c>
      <c r="E16" s="73">
        <f>PPMT($E$11/12,B16,$E$7,-$E$8,$E$9,0)</f>
        <v>1790.9169455487133</v>
      </c>
      <c r="F16" s="73">
        <f>F15</f>
        <v>2105.9299999999998</v>
      </c>
      <c r="G16" s="73">
        <f t="shared" ref="G16:G72" si="1">C16-E16</f>
        <v>112757.66305445129</v>
      </c>
      <c r="I16" s="140"/>
      <c r="K16" s="76"/>
      <c r="L16" s="76"/>
      <c r="M16" s="77"/>
    </row>
    <row r="17" spans="1:13" x14ac:dyDescent="0.25">
      <c r="A17" s="71">
        <f>EDATE(A16,1)</f>
        <v>44805</v>
      </c>
      <c r="B17" s="72">
        <v>3</v>
      </c>
      <c r="C17" s="67">
        <f>G16</f>
        <v>112757.66305445129</v>
      </c>
      <c r="D17" s="73">
        <f t="shared" si="0"/>
        <v>310.08</v>
      </c>
      <c r="E17" s="73">
        <f t="shared" ref="E17:E72" si="2">PPMT($E$11/12,B17,$E$7,-$E$8,$E$9,0)</f>
        <v>1795.8419671489723</v>
      </c>
      <c r="F17" s="73">
        <f t="shared" ref="F17:F74" si="3">F16</f>
        <v>2105.9299999999998</v>
      </c>
      <c r="G17" s="73">
        <f t="shared" si="1"/>
        <v>110961.82108730232</v>
      </c>
      <c r="K17" s="76"/>
      <c r="L17" s="76"/>
      <c r="M17" s="77"/>
    </row>
    <row r="18" spans="1:13" x14ac:dyDescent="0.25">
      <c r="A18" s="71">
        <f t="shared" ref="A18:A74" si="4">EDATE(A17,1)</f>
        <v>44835</v>
      </c>
      <c r="B18" s="72">
        <v>4</v>
      </c>
      <c r="C18" s="67">
        <f t="shared" ref="C18:C72" si="5">G17</f>
        <v>110961.82108730232</v>
      </c>
      <c r="D18" s="73">
        <f t="shared" si="0"/>
        <v>305.14999999999998</v>
      </c>
      <c r="E18" s="73">
        <f t="shared" si="2"/>
        <v>1800.7805325586319</v>
      </c>
      <c r="F18" s="73">
        <f t="shared" si="3"/>
        <v>2105.9299999999998</v>
      </c>
      <c r="G18" s="73">
        <f t="shared" si="1"/>
        <v>109161.04055474368</v>
      </c>
      <c r="K18" s="76"/>
      <c r="L18" s="76"/>
      <c r="M18" s="77"/>
    </row>
    <row r="19" spans="1:13" x14ac:dyDescent="0.25">
      <c r="A19" s="71">
        <f t="shared" si="4"/>
        <v>44866</v>
      </c>
      <c r="B19" s="72">
        <v>5</v>
      </c>
      <c r="C19" s="67">
        <f t="shared" si="5"/>
        <v>109161.04055474368</v>
      </c>
      <c r="D19" s="73">
        <f t="shared" si="0"/>
        <v>300.19</v>
      </c>
      <c r="E19" s="73">
        <f t="shared" si="2"/>
        <v>1805.7326790231684</v>
      </c>
      <c r="F19" s="73">
        <f t="shared" si="3"/>
        <v>2105.9299999999998</v>
      </c>
      <c r="G19" s="73">
        <f t="shared" si="1"/>
        <v>107355.30787572051</v>
      </c>
      <c r="K19" s="76"/>
      <c r="L19" s="76"/>
      <c r="M19" s="77"/>
    </row>
    <row r="20" spans="1:13" x14ac:dyDescent="0.25">
      <c r="A20" s="71">
        <f t="shared" si="4"/>
        <v>44896</v>
      </c>
      <c r="B20" s="72">
        <v>6</v>
      </c>
      <c r="C20" s="67">
        <f t="shared" si="5"/>
        <v>107355.30787572051</v>
      </c>
      <c r="D20" s="73">
        <f t="shared" si="0"/>
        <v>295.23</v>
      </c>
      <c r="E20" s="73">
        <f t="shared" si="2"/>
        <v>1810.6984438904822</v>
      </c>
      <c r="F20" s="73">
        <f t="shared" si="3"/>
        <v>2105.9299999999998</v>
      </c>
      <c r="G20" s="73">
        <f t="shared" si="1"/>
        <v>105544.60943183003</v>
      </c>
      <c r="K20" s="76"/>
      <c r="L20" s="76"/>
      <c r="M20" s="77"/>
    </row>
    <row r="21" spans="1:13" x14ac:dyDescent="0.25">
      <c r="A21" s="71">
        <f t="shared" si="4"/>
        <v>44927</v>
      </c>
      <c r="B21" s="72">
        <v>7</v>
      </c>
      <c r="C21" s="67">
        <f t="shared" si="5"/>
        <v>105544.60943183003</v>
      </c>
      <c r="D21" s="73">
        <f t="shared" si="0"/>
        <v>290.25</v>
      </c>
      <c r="E21" s="73">
        <f t="shared" si="2"/>
        <v>1815.6778646111811</v>
      </c>
      <c r="F21" s="73">
        <f t="shared" si="3"/>
        <v>2105.9299999999998</v>
      </c>
      <c r="G21" s="73">
        <f t="shared" si="1"/>
        <v>103728.93156721885</v>
      </c>
      <c r="K21" s="76"/>
      <c r="L21" s="76"/>
      <c r="M21" s="77"/>
    </row>
    <row r="22" spans="1:13" x14ac:dyDescent="0.25">
      <c r="A22" s="71">
        <f>EDATE(A21,1)</f>
        <v>44958</v>
      </c>
      <c r="B22" s="72">
        <v>8</v>
      </c>
      <c r="C22" s="67">
        <f t="shared" si="5"/>
        <v>103728.93156721885</v>
      </c>
      <c r="D22" s="73">
        <f t="shared" si="0"/>
        <v>285.25</v>
      </c>
      <c r="E22" s="73">
        <f t="shared" si="2"/>
        <v>1820.6709787388618</v>
      </c>
      <c r="F22" s="73">
        <f t="shared" si="3"/>
        <v>2105.9299999999998</v>
      </c>
      <c r="G22" s="73">
        <f t="shared" si="1"/>
        <v>101908.26058847999</v>
      </c>
      <c r="K22" s="76"/>
      <c r="L22" s="76"/>
      <c r="M22" s="77"/>
    </row>
    <row r="23" spans="1:13" x14ac:dyDescent="0.25">
      <c r="A23" s="71">
        <f t="shared" si="4"/>
        <v>44986</v>
      </c>
      <c r="B23" s="72">
        <v>9</v>
      </c>
      <c r="C23" s="67">
        <f t="shared" si="5"/>
        <v>101908.26058847999</v>
      </c>
      <c r="D23" s="73">
        <f t="shared" si="0"/>
        <v>280.25</v>
      </c>
      <c r="E23" s="73">
        <f t="shared" si="2"/>
        <v>1825.6778239303935</v>
      </c>
      <c r="F23" s="73">
        <f t="shared" si="3"/>
        <v>2105.9299999999998</v>
      </c>
      <c r="G23" s="73">
        <f t="shared" si="1"/>
        <v>100082.58276454959</v>
      </c>
      <c r="K23" s="76"/>
      <c r="L23" s="76"/>
      <c r="M23" s="77"/>
    </row>
    <row r="24" spans="1:13" x14ac:dyDescent="0.25">
      <c r="A24" s="71">
        <f t="shared" si="4"/>
        <v>45017</v>
      </c>
      <c r="B24" s="72">
        <v>10</v>
      </c>
      <c r="C24" s="67">
        <f t="shared" si="5"/>
        <v>100082.58276454959</v>
      </c>
      <c r="D24" s="73">
        <f t="shared" si="0"/>
        <v>275.23</v>
      </c>
      <c r="E24" s="73">
        <f t="shared" si="2"/>
        <v>1830.6984379462021</v>
      </c>
      <c r="F24" s="73">
        <f t="shared" si="3"/>
        <v>2105.9299999999998</v>
      </c>
      <c r="G24" s="73">
        <f t="shared" si="1"/>
        <v>98251.88432660338</v>
      </c>
      <c r="K24" s="76"/>
      <c r="L24" s="76"/>
      <c r="M24" s="77"/>
    </row>
    <row r="25" spans="1:13" x14ac:dyDescent="0.25">
      <c r="A25" s="71">
        <f t="shared" si="4"/>
        <v>45047</v>
      </c>
      <c r="B25" s="72">
        <v>11</v>
      </c>
      <c r="C25" s="67">
        <f t="shared" si="5"/>
        <v>98251.88432660338</v>
      </c>
      <c r="D25" s="73">
        <f t="shared" si="0"/>
        <v>270.19</v>
      </c>
      <c r="E25" s="73">
        <f t="shared" si="2"/>
        <v>1835.7328586505544</v>
      </c>
      <c r="F25" s="73">
        <f t="shared" si="3"/>
        <v>2105.9299999999998</v>
      </c>
      <c r="G25" s="73">
        <f t="shared" si="1"/>
        <v>96416.151467952819</v>
      </c>
    </row>
    <row r="26" spans="1:13" x14ac:dyDescent="0.25">
      <c r="A26" s="71">
        <f t="shared" si="4"/>
        <v>45078</v>
      </c>
      <c r="B26" s="72">
        <v>12</v>
      </c>
      <c r="C26" s="67">
        <f t="shared" si="5"/>
        <v>96416.151467952819</v>
      </c>
      <c r="D26" s="73">
        <f t="shared" si="0"/>
        <v>265.14</v>
      </c>
      <c r="E26" s="73">
        <f t="shared" si="2"/>
        <v>1840.7811240118431</v>
      </c>
      <c r="F26" s="73">
        <f t="shared" si="3"/>
        <v>2105.9299999999998</v>
      </c>
      <c r="G26" s="73">
        <f t="shared" si="1"/>
        <v>94575.370343940973</v>
      </c>
    </row>
    <row r="27" spans="1:13" x14ac:dyDescent="0.25">
      <c r="A27" s="71">
        <f t="shared" si="4"/>
        <v>45108</v>
      </c>
      <c r="B27" s="72">
        <v>13</v>
      </c>
      <c r="C27" s="67">
        <f t="shared" si="5"/>
        <v>94575.370343940973</v>
      </c>
      <c r="D27" s="73">
        <f t="shared" si="0"/>
        <v>260.08</v>
      </c>
      <c r="E27" s="73">
        <f t="shared" si="2"/>
        <v>1845.8432721028757</v>
      </c>
      <c r="F27" s="73">
        <f t="shared" si="3"/>
        <v>2105.9299999999998</v>
      </c>
      <c r="G27" s="73">
        <f t="shared" si="1"/>
        <v>92729.527071838093</v>
      </c>
    </row>
    <row r="28" spans="1:13" x14ac:dyDescent="0.25">
      <c r="A28" s="71">
        <f t="shared" si="4"/>
        <v>45139</v>
      </c>
      <c r="B28" s="72">
        <v>14</v>
      </c>
      <c r="C28" s="67">
        <f t="shared" si="5"/>
        <v>92729.527071838093</v>
      </c>
      <c r="D28" s="73">
        <f t="shared" si="0"/>
        <v>255.01</v>
      </c>
      <c r="E28" s="73">
        <f t="shared" si="2"/>
        <v>1850.9193411011586</v>
      </c>
      <c r="F28" s="73">
        <f t="shared" si="3"/>
        <v>2105.9299999999998</v>
      </c>
      <c r="G28" s="73">
        <f t="shared" si="1"/>
        <v>90878.607730736927</v>
      </c>
    </row>
    <row r="29" spans="1:13" x14ac:dyDescent="0.25">
      <c r="A29" s="71">
        <f t="shared" si="4"/>
        <v>45170</v>
      </c>
      <c r="B29" s="72">
        <v>15</v>
      </c>
      <c r="C29" s="67">
        <f t="shared" si="5"/>
        <v>90878.607730736927</v>
      </c>
      <c r="D29" s="73">
        <f t="shared" si="0"/>
        <v>249.92</v>
      </c>
      <c r="E29" s="73">
        <f t="shared" si="2"/>
        <v>1856.0093692891869</v>
      </c>
      <c r="F29" s="73">
        <f t="shared" si="3"/>
        <v>2105.9299999999998</v>
      </c>
      <c r="G29" s="73">
        <f t="shared" si="1"/>
        <v>89022.598361447745</v>
      </c>
    </row>
    <row r="30" spans="1:13" x14ac:dyDescent="0.25">
      <c r="A30" s="71">
        <f t="shared" si="4"/>
        <v>45200</v>
      </c>
      <c r="B30" s="72">
        <v>16</v>
      </c>
      <c r="C30" s="67">
        <f t="shared" si="5"/>
        <v>89022.598361447745</v>
      </c>
      <c r="D30" s="73">
        <f t="shared" si="0"/>
        <v>244.81</v>
      </c>
      <c r="E30" s="73">
        <f t="shared" si="2"/>
        <v>1861.1133950547321</v>
      </c>
      <c r="F30" s="73">
        <f t="shared" si="3"/>
        <v>2105.9299999999998</v>
      </c>
      <c r="G30" s="73">
        <f t="shared" si="1"/>
        <v>87161.484966393007</v>
      </c>
    </row>
    <row r="31" spans="1:13" x14ac:dyDescent="0.25">
      <c r="A31" s="71">
        <f t="shared" si="4"/>
        <v>45231</v>
      </c>
      <c r="B31" s="72">
        <v>17</v>
      </c>
      <c r="C31" s="67">
        <f t="shared" si="5"/>
        <v>87161.484966393007</v>
      </c>
      <c r="D31" s="73">
        <f t="shared" si="0"/>
        <v>239.69</v>
      </c>
      <c r="E31" s="73">
        <f t="shared" si="2"/>
        <v>1866.2314568911327</v>
      </c>
      <c r="F31" s="73">
        <f t="shared" si="3"/>
        <v>2105.9299999999998</v>
      </c>
      <c r="G31" s="73">
        <f t="shared" si="1"/>
        <v>85295.253509501868</v>
      </c>
    </row>
    <row r="32" spans="1:13" x14ac:dyDescent="0.25">
      <c r="A32" s="71">
        <f t="shared" si="4"/>
        <v>45261</v>
      </c>
      <c r="B32" s="72">
        <v>18</v>
      </c>
      <c r="C32" s="67">
        <f t="shared" si="5"/>
        <v>85295.253509501868</v>
      </c>
      <c r="D32" s="73">
        <f t="shared" si="0"/>
        <v>234.56</v>
      </c>
      <c r="E32" s="73">
        <f t="shared" si="2"/>
        <v>1871.3635933975834</v>
      </c>
      <c r="F32" s="73">
        <f t="shared" si="3"/>
        <v>2105.9299999999998</v>
      </c>
      <c r="G32" s="73">
        <f t="shared" si="1"/>
        <v>83423.889916104279</v>
      </c>
    </row>
    <row r="33" spans="1:7" x14ac:dyDescent="0.25">
      <c r="A33" s="71">
        <f t="shared" si="4"/>
        <v>45292</v>
      </c>
      <c r="B33" s="72">
        <v>19</v>
      </c>
      <c r="C33" s="67">
        <f t="shared" si="5"/>
        <v>83423.889916104279</v>
      </c>
      <c r="D33" s="73">
        <f t="shared" si="0"/>
        <v>229.42</v>
      </c>
      <c r="E33" s="73">
        <f t="shared" si="2"/>
        <v>1876.5098432794266</v>
      </c>
      <c r="F33" s="73">
        <f t="shared" si="3"/>
        <v>2105.9299999999998</v>
      </c>
      <c r="G33" s="73">
        <f t="shared" si="1"/>
        <v>81547.380072824846</v>
      </c>
    </row>
    <row r="34" spans="1:7" x14ac:dyDescent="0.25">
      <c r="A34" s="71">
        <f t="shared" si="4"/>
        <v>45323</v>
      </c>
      <c r="B34" s="72">
        <v>20</v>
      </c>
      <c r="C34" s="67">
        <f t="shared" si="5"/>
        <v>81547.380072824846</v>
      </c>
      <c r="D34" s="73">
        <f t="shared" si="0"/>
        <v>224.26</v>
      </c>
      <c r="E34" s="73">
        <f t="shared" si="2"/>
        <v>1881.6702453484452</v>
      </c>
      <c r="F34" s="73">
        <f t="shared" si="3"/>
        <v>2105.9299999999998</v>
      </c>
      <c r="G34" s="73">
        <f t="shared" si="1"/>
        <v>79665.709827476399</v>
      </c>
    </row>
    <row r="35" spans="1:7" x14ac:dyDescent="0.25">
      <c r="A35" s="71">
        <f t="shared" si="4"/>
        <v>45352</v>
      </c>
      <c r="B35" s="72">
        <v>21</v>
      </c>
      <c r="C35" s="67">
        <f t="shared" si="5"/>
        <v>79665.709827476399</v>
      </c>
      <c r="D35" s="73">
        <f t="shared" si="0"/>
        <v>219.08</v>
      </c>
      <c r="E35" s="73">
        <f t="shared" si="2"/>
        <v>1886.8448385231534</v>
      </c>
      <c r="F35" s="73">
        <f t="shared" si="3"/>
        <v>2105.9299999999998</v>
      </c>
      <c r="G35" s="73">
        <f t="shared" si="1"/>
        <v>77778.864988953239</v>
      </c>
    </row>
    <row r="36" spans="1:7" x14ac:dyDescent="0.25">
      <c r="A36" s="71">
        <f t="shared" si="4"/>
        <v>45383</v>
      </c>
      <c r="B36" s="72">
        <v>22</v>
      </c>
      <c r="C36" s="67">
        <f t="shared" si="5"/>
        <v>77778.864988953239</v>
      </c>
      <c r="D36" s="73">
        <f t="shared" si="0"/>
        <v>213.89</v>
      </c>
      <c r="E36" s="73">
        <f t="shared" si="2"/>
        <v>1892.0336618290919</v>
      </c>
      <c r="F36" s="73">
        <f t="shared" si="3"/>
        <v>2105.9299999999998</v>
      </c>
      <c r="G36" s="73">
        <f t="shared" si="1"/>
        <v>75886.83132712415</v>
      </c>
    </row>
    <row r="37" spans="1:7" x14ac:dyDescent="0.25">
      <c r="A37" s="71">
        <f t="shared" si="4"/>
        <v>45413</v>
      </c>
      <c r="B37" s="72">
        <v>23</v>
      </c>
      <c r="C37" s="67">
        <f t="shared" si="5"/>
        <v>75886.83132712415</v>
      </c>
      <c r="D37" s="73">
        <f t="shared" si="0"/>
        <v>208.69</v>
      </c>
      <c r="E37" s="73">
        <f t="shared" si="2"/>
        <v>1897.2367543991218</v>
      </c>
      <c r="F37" s="73">
        <f t="shared" si="3"/>
        <v>2105.9299999999998</v>
      </c>
      <c r="G37" s="73">
        <f t="shared" si="1"/>
        <v>73989.594572725022</v>
      </c>
    </row>
    <row r="38" spans="1:7" x14ac:dyDescent="0.25">
      <c r="A38" s="71">
        <f t="shared" si="4"/>
        <v>45444</v>
      </c>
      <c r="B38" s="72">
        <v>24</v>
      </c>
      <c r="C38" s="67">
        <f t="shared" si="5"/>
        <v>73989.594572725022</v>
      </c>
      <c r="D38" s="73">
        <f t="shared" si="0"/>
        <v>203.47</v>
      </c>
      <c r="E38" s="73">
        <f t="shared" si="2"/>
        <v>1902.4541554737195</v>
      </c>
      <c r="F38" s="73">
        <f t="shared" si="3"/>
        <v>2105.9299999999998</v>
      </c>
      <c r="G38" s="73">
        <f t="shared" si="1"/>
        <v>72087.140417251299</v>
      </c>
    </row>
    <row r="39" spans="1:7" x14ac:dyDescent="0.25">
      <c r="A39" s="71">
        <f t="shared" si="4"/>
        <v>45474</v>
      </c>
      <c r="B39" s="72">
        <v>25</v>
      </c>
      <c r="C39" s="67">
        <f t="shared" si="5"/>
        <v>72087.140417251299</v>
      </c>
      <c r="D39" s="73">
        <f t="shared" si="0"/>
        <v>198.24</v>
      </c>
      <c r="E39" s="73">
        <f t="shared" si="2"/>
        <v>1907.6859044012722</v>
      </c>
      <c r="F39" s="73">
        <f t="shared" si="3"/>
        <v>2105.9299999999998</v>
      </c>
      <c r="G39" s="73">
        <f t="shared" si="1"/>
        <v>70179.454512850032</v>
      </c>
    </row>
    <row r="40" spans="1:7" x14ac:dyDescent="0.25">
      <c r="A40" s="71">
        <f t="shared" si="4"/>
        <v>45505</v>
      </c>
      <c r="B40" s="72">
        <v>26</v>
      </c>
      <c r="C40" s="67">
        <f t="shared" si="5"/>
        <v>70179.454512850032</v>
      </c>
      <c r="D40" s="73">
        <f t="shared" si="0"/>
        <v>192.99</v>
      </c>
      <c r="E40" s="73">
        <f t="shared" si="2"/>
        <v>1912.9320406383761</v>
      </c>
      <c r="F40" s="73">
        <f t="shared" si="3"/>
        <v>2105.9299999999998</v>
      </c>
      <c r="G40" s="73">
        <f t="shared" si="1"/>
        <v>68266.522472211655</v>
      </c>
    </row>
    <row r="41" spans="1:7" x14ac:dyDescent="0.25">
      <c r="A41" s="71">
        <f t="shared" si="4"/>
        <v>45536</v>
      </c>
      <c r="B41" s="72">
        <v>27</v>
      </c>
      <c r="C41" s="67">
        <f t="shared" si="5"/>
        <v>68266.522472211655</v>
      </c>
      <c r="D41" s="73">
        <f t="shared" si="0"/>
        <v>187.73</v>
      </c>
      <c r="E41" s="73">
        <f t="shared" si="2"/>
        <v>1918.1926037501314</v>
      </c>
      <c r="F41" s="73">
        <f t="shared" si="3"/>
        <v>2105.9299999999998</v>
      </c>
      <c r="G41" s="73">
        <f t="shared" si="1"/>
        <v>66348.329868461529</v>
      </c>
    </row>
    <row r="42" spans="1:7" x14ac:dyDescent="0.25">
      <c r="A42" s="71">
        <f t="shared" si="4"/>
        <v>45566</v>
      </c>
      <c r="B42" s="72">
        <v>28</v>
      </c>
      <c r="C42" s="67">
        <f t="shared" si="5"/>
        <v>66348.329868461529</v>
      </c>
      <c r="D42" s="73">
        <f t="shared" si="0"/>
        <v>182.46</v>
      </c>
      <c r="E42" s="73">
        <f t="shared" si="2"/>
        <v>1923.467633410444</v>
      </c>
      <c r="F42" s="73">
        <f t="shared" si="3"/>
        <v>2105.9299999999998</v>
      </c>
      <c r="G42" s="73">
        <f t="shared" si="1"/>
        <v>64424.862235051085</v>
      </c>
    </row>
    <row r="43" spans="1:7" x14ac:dyDescent="0.25">
      <c r="A43" s="71">
        <f t="shared" si="4"/>
        <v>45597</v>
      </c>
      <c r="B43" s="72">
        <v>29</v>
      </c>
      <c r="C43" s="67">
        <f t="shared" si="5"/>
        <v>64424.862235051085</v>
      </c>
      <c r="D43" s="73">
        <f t="shared" si="0"/>
        <v>177.17</v>
      </c>
      <c r="E43" s="73">
        <f t="shared" si="2"/>
        <v>1928.7571694023231</v>
      </c>
      <c r="F43" s="73">
        <f t="shared" si="3"/>
        <v>2105.9299999999998</v>
      </c>
      <c r="G43" s="73">
        <f t="shared" si="1"/>
        <v>62496.105065648764</v>
      </c>
    </row>
    <row r="44" spans="1:7" x14ac:dyDescent="0.25">
      <c r="A44" s="71">
        <f t="shared" si="4"/>
        <v>45627</v>
      </c>
      <c r="B44" s="72">
        <v>30</v>
      </c>
      <c r="C44" s="67">
        <f t="shared" si="5"/>
        <v>62496.105065648764</v>
      </c>
      <c r="D44" s="73">
        <f t="shared" si="0"/>
        <v>171.86</v>
      </c>
      <c r="E44" s="73">
        <f t="shared" si="2"/>
        <v>1934.0612516181791</v>
      </c>
      <c r="F44" s="73">
        <f t="shared" si="3"/>
        <v>2105.9299999999998</v>
      </c>
      <c r="G44" s="73">
        <f t="shared" si="1"/>
        <v>60562.043814030585</v>
      </c>
    </row>
    <row r="45" spans="1:7" x14ac:dyDescent="0.25">
      <c r="A45" s="71">
        <f t="shared" si="4"/>
        <v>45658</v>
      </c>
      <c r="B45" s="72">
        <v>31</v>
      </c>
      <c r="C45" s="67">
        <f t="shared" si="5"/>
        <v>60562.043814030585</v>
      </c>
      <c r="D45" s="73">
        <f t="shared" si="0"/>
        <v>166.55</v>
      </c>
      <c r="E45" s="73">
        <f t="shared" si="2"/>
        <v>1939.3799200601295</v>
      </c>
      <c r="F45" s="73">
        <f t="shared" si="3"/>
        <v>2105.9299999999998</v>
      </c>
      <c r="G45" s="73">
        <f t="shared" si="1"/>
        <v>58622.663893970457</v>
      </c>
    </row>
    <row r="46" spans="1:7" x14ac:dyDescent="0.25">
      <c r="A46" s="71">
        <f t="shared" si="4"/>
        <v>45689</v>
      </c>
      <c r="B46" s="72">
        <v>32</v>
      </c>
      <c r="C46" s="67">
        <f t="shared" si="5"/>
        <v>58622.663893970457</v>
      </c>
      <c r="D46" s="73">
        <f t="shared" si="0"/>
        <v>161.21</v>
      </c>
      <c r="E46" s="73">
        <f t="shared" si="2"/>
        <v>1944.7132148402945</v>
      </c>
      <c r="F46" s="73">
        <f t="shared" si="3"/>
        <v>2105.9299999999998</v>
      </c>
      <c r="G46" s="73">
        <f t="shared" si="1"/>
        <v>56677.950679130161</v>
      </c>
    </row>
    <row r="47" spans="1:7" x14ac:dyDescent="0.25">
      <c r="A47" s="71">
        <f t="shared" si="4"/>
        <v>45717</v>
      </c>
      <c r="B47" s="72">
        <v>33</v>
      </c>
      <c r="C47" s="67">
        <f t="shared" si="5"/>
        <v>56677.950679130161</v>
      </c>
      <c r="D47" s="73">
        <f t="shared" si="0"/>
        <v>155.86000000000001</v>
      </c>
      <c r="E47" s="73">
        <f t="shared" si="2"/>
        <v>1950.0611761811053</v>
      </c>
      <c r="F47" s="73">
        <f t="shared" si="3"/>
        <v>2105.9299999999998</v>
      </c>
      <c r="G47" s="73">
        <f t="shared" si="1"/>
        <v>54727.889502949052</v>
      </c>
    </row>
    <row r="48" spans="1:7" x14ac:dyDescent="0.25">
      <c r="A48" s="71">
        <f t="shared" si="4"/>
        <v>45748</v>
      </c>
      <c r="B48" s="72">
        <v>34</v>
      </c>
      <c r="C48" s="67">
        <f t="shared" si="5"/>
        <v>54727.889502949052</v>
      </c>
      <c r="D48" s="73">
        <f t="shared" si="0"/>
        <v>150.5</v>
      </c>
      <c r="E48" s="73">
        <f t="shared" si="2"/>
        <v>1955.4238444156033</v>
      </c>
      <c r="F48" s="73">
        <f t="shared" si="3"/>
        <v>2105.9299999999998</v>
      </c>
      <c r="G48" s="73">
        <f t="shared" si="1"/>
        <v>52772.465658533452</v>
      </c>
    </row>
    <row r="49" spans="1:7" x14ac:dyDescent="0.25">
      <c r="A49" s="71">
        <f t="shared" si="4"/>
        <v>45778</v>
      </c>
      <c r="B49" s="72">
        <v>35</v>
      </c>
      <c r="C49" s="67">
        <f t="shared" si="5"/>
        <v>52772.465658533452</v>
      </c>
      <c r="D49" s="73">
        <f t="shared" si="0"/>
        <v>145.12</v>
      </c>
      <c r="E49" s="73">
        <f t="shared" si="2"/>
        <v>1960.8012599877466</v>
      </c>
      <c r="F49" s="73">
        <f t="shared" si="3"/>
        <v>2105.9299999999998</v>
      </c>
      <c r="G49" s="73">
        <f t="shared" si="1"/>
        <v>50811.664398545705</v>
      </c>
    </row>
    <row r="50" spans="1:7" x14ac:dyDescent="0.25">
      <c r="A50" s="71">
        <f t="shared" si="4"/>
        <v>45809</v>
      </c>
      <c r="B50" s="72">
        <v>36</v>
      </c>
      <c r="C50" s="67">
        <f t="shared" si="5"/>
        <v>50811.664398545705</v>
      </c>
      <c r="D50" s="73">
        <f t="shared" si="0"/>
        <v>139.72999999999999</v>
      </c>
      <c r="E50" s="73">
        <f t="shared" si="2"/>
        <v>1966.1934634527124</v>
      </c>
      <c r="F50" s="73">
        <f t="shared" si="3"/>
        <v>2105.9299999999998</v>
      </c>
      <c r="G50" s="73">
        <f t="shared" si="1"/>
        <v>48845.470935092992</v>
      </c>
    </row>
    <row r="51" spans="1:7" x14ac:dyDescent="0.25">
      <c r="A51" s="71">
        <f t="shared" si="4"/>
        <v>45839</v>
      </c>
      <c r="B51" s="72">
        <v>37</v>
      </c>
      <c r="C51" s="67">
        <f t="shared" si="5"/>
        <v>48845.470935092992</v>
      </c>
      <c r="D51" s="73">
        <f t="shared" si="0"/>
        <v>134.33000000000001</v>
      </c>
      <c r="E51" s="73">
        <f t="shared" si="2"/>
        <v>1971.6004954772075</v>
      </c>
      <c r="F51" s="73">
        <f t="shared" si="3"/>
        <v>2105.9299999999998</v>
      </c>
      <c r="G51" s="73">
        <f t="shared" si="1"/>
        <v>46873.870439615785</v>
      </c>
    </row>
    <row r="52" spans="1:7" x14ac:dyDescent="0.25">
      <c r="A52" s="71">
        <f t="shared" si="4"/>
        <v>45870</v>
      </c>
      <c r="B52" s="72">
        <v>38</v>
      </c>
      <c r="C52" s="67">
        <f t="shared" si="5"/>
        <v>46873.870439615785</v>
      </c>
      <c r="D52" s="73">
        <f t="shared" si="0"/>
        <v>128.9</v>
      </c>
      <c r="E52" s="73">
        <f t="shared" si="2"/>
        <v>1977.0223968397702</v>
      </c>
      <c r="F52" s="73">
        <f t="shared" si="3"/>
        <v>2105.9299999999998</v>
      </c>
      <c r="G52" s="73">
        <f t="shared" si="1"/>
        <v>44896.848042776015</v>
      </c>
    </row>
    <row r="53" spans="1:7" x14ac:dyDescent="0.25">
      <c r="A53" s="71">
        <f t="shared" si="4"/>
        <v>45901</v>
      </c>
      <c r="B53" s="72">
        <v>39</v>
      </c>
      <c r="C53" s="67">
        <f t="shared" si="5"/>
        <v>44896.848042776015</v>
      </c>
      <c r="D53" s="73">
        <f t="shared" si="0"/>
        <v>123.47</v>
      </c>
      <c r="E53" s="73">
        <f t="shared" si="2"/>
        <v>1982.4592084310793</v>
      </c>
      <c r="F53" s="73">
        <f t="shared" si="3"/>
        <v>2105.9299999999998</v>
      </c>
      <c r="G53" s="73">
        <f t="shared" si="1"/>
        <v>42914.388834344936</v>
      </c>
    </row>
    <row r="54" spans="1:7" x14ac:dyDescent="0.25">
      <c r="A54" s="71">
        <f t="shared" si="4"/>
        <v>45931</v>
      </c>
      <c r="B54" s="72">
        <v>40</v>
      </c>
      <c r="C54" s="67">
        <f t="shared" si="5"/>
        <v>42914.388834344936</v>
      </c>
      <c r="D54" s="73">
        <f t="shared" si="0"/>
        <v>118.01</v>
      </c>
      <c r="E54" s="73">
        <f t="shared" si="2"/>
        <v>1987.9109712542647</v>
      </c>
      <c r="F54" s="73">
        <f t="shared" si="3"/>
        <v>2105.9299999999998</v>
      </c>
      <c r="G54" s="73">
        <f t="shared" si="1"/>
        <v>40926.477863090673</v>
      </c>
    </row>
    <row r="55" spans="1:7" x14ac:dyDescent="0.25">
      <c r="A55" s="71">
        <f t="shared" si="4"/>
        <v>45962</v>
      </c>
      <c r="B55" s="72">
        <v>41</v>
      </c>
      <c r="C55" s="67">
        <f t="shared" si="5"/>
        <v>40926.477863090673</v>
      </c>
      <c r="D55" s="73">
        <f t="shared" si="0"/>
        <v>112.55</v>
      </c>
      <c r="E55" s="73">
        <f t="shared" si="2"/>
        <v>1993.3777264252142</v>
      </c>
      <c r="F55" s="73">
        <f t="shared" si="3"/>
        <v>2105.9299999999998</v>
      </c>
      <c r="G55" s="73">
        <f t="shared" si="1"/>
        <v>38933.10013666546</v>
      </c>
    </row>
    <row r="56" spans="1:7" x14ac:dyDescent="0.25">
      <c r="A56" s="71">
        <f t="shared" si="4"/>
        <v>45992</v>
      </c>
      <c r="B56" s="72">
        <v>42</v>
      </c>
      <c r="C56" s="67">
        <f t="shared" si="5"/>
        <v>38933.10013666546</v>
      </c>
      <c r="D56" s="73">
        <f t="shared" si="0"/>
        <v>107.07</v>
      </c>
      <c r="E56" s="73">
        <f t="shared" si="2"/>
        <v>1998.8595151728834</v>
      </c>
      <c r="F56" s="73">
        <f t="shared" si="3"/>
        <v>2105.9299999999998</v>
      </c>
      <c r="G56" s="73">
        <f t="shared" si="1"/>
        <v>36934.24062149258</v>
      </c>
    </row>
    <row r="57" spans="1:7" x14ac:dyDescent="0.25">
      <c r="A57" s="71">
        <f t="shared" si="4"/>
        <v>46023</v>
      </c>
      <c r="B57" s="72">
        <v>43</v>
      </c>
      <c r="C57" s="67">
        <f t="shared" si="5"/>
        <v>36934.24062149258</v>
      </c>
      <c r="D57" s="73">
        <f t="shared" si="0"/>
        <v>101.57</v>
      </c>
      <c r="E57" s="73">
        <f t="shared" si="2"/>
        <v>2004.3563788396089</v>
      </c>
      <c r="F57" s="73">
        <f t="shared" si="3"/>
        <v>2105.9299999999998</v>
      </c>
      <c r="G57" s="73">
        <f t="shared" si="1"/>
        <v>34929.884242652974</v>
      </c>
    </row>
    <row r="58" spans="1:7" x14ac:dyDescent="0.25">
      <c r="A58" s="71">
        <f t="shared" si="4"/>
        <v>46054</v>
      </c>
      <c r="B58" s="72">
        <v>44</v>
      </c>
      <c r="C58" s="67">
        <f t="shared" si="5"/>
        <v>34929.884242652974</v>
      </c>
      <c r="D58" s="73">
        <f t="shared" si="0"/>
        <v>96.06</v>
      </c>
      <c r="E58" s="73">
        <f t="shared" si="2"/>
        <v>2009.8683588814179</v>
      </c>
      <c r="F58" s="73">
        <f t="shared" si="3"/>
        <v>2105.9299999999998</v>
      </c>
      <c r="G58" s="73">
        <f t="shared" si="1"/>
        <v>32920.015883771557</v>
      </c>
    </row>
    <row r="59" spans="1:7" x14ac:dyDescent="0.25">
      <c r="A59" s="71">
        <f t="shared" si="4"/>
        <v>46082</v>
      </c>
      <c r="B59" s="72">
        <v>45</v>
      </c>
      <c r="C59" s="67">
        <f t="shared" si="5"/>
        <v>32920.015883771557</v>
      </c>
      <c r="D59" s="73">
        <f t="shared" si="0"/>
        <v>90.53</v>
      </c>
      <c r="E59" s="73">
        <f t="shared" si="2"/>
        <v>2015.3954968683418</v>
      </c>
      <c r="F59" s="73">
        <f t="shared" si="3"/>
        <v>2105.9299999999998</v>
      </c>
      <c r="G59" s="73">
        <f t="shared" si="1"/>
        <v>30904.620386903214</v>
      </c>
    </row>
    <row r="60" spans="1:7" x14ac:dyDescent="0.25">
      <c r="A60" s="71">
        <f t="shared" si="4"/>
        <v>46113</v>
      </c>
      <c r="B60" s="72">
        <v>46</v>
      </c>
      <c r="C60" s="67">
        <f t="shared" si="5"/>
        <v>30904.620386903214</v>
      </c>
      <c r="D60" s="73">
        <f t="shared" si="0"/>
        <v>84.99</v>
      </c>
      <c r="E60" s="73">
        <f t="shared" si="2"/>
        <v>2020.9378344847296</v>
      </c>
      <c r="F60" s="73">
        <f t="shared" si="3"/>
        <v>2105.9299999999998</v>
      </c>
      <c r="G60" s="73">
        <f t="shared" si="1"/>
        <v>28883.682552418486</v>
      </c>
    </row>
    <row r="61" spans="1:7" x14ac:dyDescent="0.25">
      <c r="A61" s="71">
        <f t="shared" si="4"/>
        <v>46143</v>
      </c>
      <c r="B61" s="72">
        <v>47</v>
      </c>
      <c r="C61" s="67">
        <f t="shared" si="5"/>
        <v>28883.682552418486</v>
      </c>
      <c r="D61" s="73">
        <f t="shared" si="0"/>
        <v>79.430000000000007</v>
      </c>
      <c r="E61" s="73">
        <f t="shared" si="2"/>
        <v>2026.4954135295625</v>
      </c>
      <c r="F61" s="73">
        <f t="shared" si="3"/>
        <v>2105.9299999999998</v>
      </c>
      <c r="G61" s="73">
        <f t="shared" si="1"/>
        <v>26857.187138888923</v>
      </c>
    </row>
    <row r="62" spans="1:7" x14ac:dyDescent="0.25">
      <c r="A62" s="71">
        <f t="shared" si="4"/>
        <v>46174</v>
      </c>
      <c r="B62" s="72">
        <v>48</v>
      </c>
      <c r="C62" s="67">
        <f t="shared" si="5"/>
        <v>26857.187138888923</v>
      </c>
      <c r="D62" s="73">
        <f t="shared" si="0"/>
        <v>73.86</v>
      </c>
      <c r="E62" s="73">
        <f t="shared" si="2"/>
        <v>2032.0682759167689</v>
      </c>
      <c r="F62" s="73">
        <f t="shared" si="3"/>
        <v>2105.9299999999998</v>
      </c>
      <c r="G62" s="73">
        <f t="shared" si="1"/>
        <v>24825.118862972155</v>
      </c>
    </row>
    <row r="63" spans="1:7" x14ac:dyDescent="0.25">
      <c r="A63" s="71">
        <f t="shared" si="4"/>
        <v>46204</v>
      </c>
      <c r="B63" s="72">
        <v>49</v>
      </c>
      <c r="C63" s="67">
        <f t="shared" si="5"/>
        <v>24825.118862972155</v>
      </c>
      <c r="D63" s="73">
        <f t="shared" si="0"/>
        <v>68.27</v>
      </c>
      <c r="E63" s="73">
        <f t="shared" si="2"/>
        <v>2037.65646367554</v>
      </c>
      <c r="F63" s="73">
        <f t="shared" si="3"/>
        <v>2105.9299999999998</v>
      </c>
      <c r="G63" s="73">
        <f t="shared" si="1"/>
        <v>22787.462399296615</v>
      </c>
    </row>
    <row r="64" spans="1:7" x14ac:dyDescent="0.25">
      <c r="A64" s="71">
        <f t="shared" si="4"/>
        <v>46235</v>
      </c>
      <c r="B64" s="72">
        <v>50</v>
      </c>
      <c r="C64" s="67">
        <f t="shared" si="5"/>
        <v>22787.462399296615</v>
      </c>
      <c r="D64" s="73">
        <f t="shared" si="0"/>
        <v>62.67</v>
      </c>
      <c r="E64" s="73">
        <f t="shared" si="2"/>
        <v>2043.2600189506477</v>
      </c>
      <c r="F64" s="73">
        <f t="shared" si="3"/>
        <v>2105.9299999999998</v>
      </c>
      <c r="G64" s="73">
        <f t="shared" si="1"/>
        <v>20744.202380345967</v>
      </c>
    </row>
    <row r="65" spans="1:7" x14ac:dyDescent="0.25">
      <c r="A65" s="71">
        <f t="shared" si="4"/>
        <v>46266</v>
      </c>
      <c r="B65" s="72">
        <v>51</v>
      </c>
      <c r="C65" s="67">
        <f t="shared" si="5"/>
        <v>20744.202380345967</v>
      </c>
      <c r="D65" s="73">
        <f t="shared" si="0"/>
        <v>57.05</v>
      </c>
      <c r="E65" s="73">
        <f t="shared" si="2"/>
        <v>2048.8789840027621</v>
      </c>
      <c r="F65" s="73">
        <f t="shared" si="3"/>
        <v>2105.9299999999998</v>
      </c>
      <c r="G65" s="73">
        <f t="shared" si="1"/>
        <v>18695.323396343207</v>
      </c>
    </row>
    <row r="66" spans="1:7" x14ac:dyDescent="0.25">
      <c r="A66" s="71">
        <f t="shared" si="4"/>
        <v>46296</v>
      </c>
      <c r="B66" s="72">
        <v>52</v>
      </c>
      <c r="C66" s="67">
        <f t="shared" si="5"/>
        <v>18695.323396343207</v>
      </c>
      <c r="D66" s="73">
        <f t="shared" si="0"/>
        <v>51.41</v>
      </c>
      <c r="E66" s="73">
        <f t="shared" si="2"/>
        <v>2054.5134012087697</v>
      </c>
      <c r="F66" s="73">
        <f t="shared" si="3"/>
        <v>2105.9299999999998</v>
      </c>
      <c r="G66" s="73">
        <f t="shared" si="1"/>
        <v>16640.809995134437</v>
      </c>
    </row>
    <row r="67" spans="1:7" x14ac:dyDescent="0.25">
      <c r="A67" s="71">
        <f t="shared" si="4"/>
        <v>46327</v>
      </c>
      <c r="B67" s="72">
        <v>53</v>
      </c>
      <c r="C67" s="67">
        <f t="shared" si="5"/>
        <v>16640.809995134437</v>
      </c>
      <c r="D67" s="73">
        <f t="shared" si="0"/>
        <v>45.76</v>
      </c>
      <c r="E67" s="73">
        <f t="shared" si="2"/>
        <v>2060.1633130620939</v>
      </c>
      <c r="F67" s="73">
        <f t="shared" si="3"/>
        <v>2105.9299999999998</v>
      </c>
      <c r="G67" s="73">
        <f t="shared" si="1"/>
        <v>14580.646682072344</v>
      </c>
    </row>
    <row r="68" spans="1:7" x14ac:dyDescent="0.25">
      <c r="A68" s="71">
        <f t="shared" si="4"/>
        <v>46357</v>
      </c>
      <c r="B68" s="72">
        <v>54</v>
      </c>
      <c r="C68" s="67">
        <f t="shared" si="5"/>
        <v>14580.646682072344</v>
      </c>
      <c r="D68" s="73">
        <f t="shared" si="0"/>
        <v>40.1</v>
      </c>
      <c r="E68" s="73">
        <f t="shared" si="2"/>
        <v>2065.8287621730146</v>
      </c>
      <c r="F68" s="73">
        <f t="shared" si="3"/>
        <v>2105.9299999999998</v>
      </c>
      <c r="G68" s="73">
        <f t="shared" si="1"/>
        <v>12514.817919899329</v>
      </c>
    </row>
    <row r="69" spans="1:7" x14ac:dyDescent="0.25">
      <c r="A69" s="71">
        <f t="shared" si="4"/>
        <v>46388</v>
      </c>
      <c r="B69" s="72">
        <v>55</v>
      </c>
      <c r="C69" s="67">
        <f t="shared" si="5"/>
        <v>12514.817919899329</v>
      </c>
      <c r="D69" s="73">
        <f t="shared" si="0"/>
        <v>34.42</v>
      </c>
      <c r="E69" s="73">
        <f t="shared" si="2"/>
        <v>2071.5097912689903</v>
      </c>
      <c r="F69" s="73">
        <f t="shared" si="3"/>
        <v>2105.9299999999998</v>
      </c>
      <c r="G69" s="73">
        <f t="shared" si="1"/>
        <v>10443.308128630339</v>
      </c>
    </row>
    <row r="70" spans="1:7" x14ac:dyDescent="0.25">
      <c r="A70" s="71">
        <f t="shared" si="4"/>
        <v>46419</v>
      </c>
      <c r="B70" s="72">
        <v>56</v>
      </c>
      <c r="C70" s="67">
        <f t="shared" si="5"/>
        <v>10443.308128630339</v>
      </c>
      <c r="D70" s="73">
        <f t="shared" si="0"/>
        <v>28.72</v>
      </c>
      <c r="E70" s="73">
        <f t="shared" si="2"/>
        <v>2077.2064431949802</v>
      </c>
      <c r="F70" s="73">
        <f t="shared" si="3"/>
        <v>2105.9299999999998</v>
      </c>
      <c r="G70" s="73">
        <f t="shared" si="1"/>
        <v>8366.1016854353584</v>
      </c>
    </row>
    <row r="71" spans="1:7" x14ac:dyDescent="0.25">
      <c r="A71" s="71">
        <f t="shared" si="4"/>
        <v>46447</v>
      </c>
      <c r="B71" s="72">
        <v>57</v>
      </c>
      <c r="C71" s="67">
        <f t="shared" si="5"/>
        <v>8366.1016854353584</v>
      </c>
      <c r="D71" s="73">
        <f t="shared" si="0"/>
        <v>23.01</v>
      </c>
      <c r="E71" s="73">
        <f t="shared" si="2"/>
        <v>2082.9187609137662</v>
      </c>
      <c r="F71" s="73">
        <f t="shared" si="3"/>
        <v>2105.9299999999998</v>
      </c>
      <c r="G71" s="73">
        <f t="shared" si="1"/>
        <v>6283.1829245215922</v>
      </c>
    </row>
    <row r="72" spans="1:7" x14ac:dyDescent="0.25">
      <c r="A72" s="71">
        <f t="shared" si="4"/>
        <v>46478</v>
      </c>
      <c r="B72" s="72">
        <v>58</v>
      </c>
      <c r="C72" s="67">
        <f t="shared" si="5"/>
        <v>6283.1829245215922</v>
      </c>
      <c r="D72" s="73">
        <f t="shared" si="0"/>
        <v>17.28</v>
      </c>
      <c r="E72" s="73">
        <f t="shared" si="2"/>
        <v>2088.646787506279</v>
      </c>
      <c r="F72" s="73">
        <f t="shared" si="3"/>
        <v>2105.9299999999998</v>
      </c>
      <c r="G72" s="73">
        <f t="shared" si="1"/>
        <v>4194.5361370153132</v>
      </c>
    </row>
    <row r="73" spans="1:7" x14ac:dyDescent="0.25">
      <c r="A73" s="71">
        <f t="shared" si="4"/>
        <v>46508</v>
      </c>
      <c r="B73" s="72">
        <v>59</v>
      </c>
      <c r="C73" s="67">
        <f t="shared" ref="C73:C74" si="6">G72</f>
        <v>4194.5361370153132</v>
      </c>
      <c r="D73" s="73">
        <f t="shared" ref="D73:D74" si="7">ROUND(C73*$E$11/12,2)</f>
        <v>11.53</v>
      </c>
      <c r="E73" s="73">
        <f t="shared" ref="E73:E74" si="8">PPMT($E$11/12,B73,$E$7,-$E$8,$E$9,0)</f>
        <v>2094.3905661719214</v>
      </c>
      <c r="F73" s="73">
        <f t="shared" si="3"/>
        <v>2105.9299999999998</v>
      </c>
      <c r="G73" s="73">
        <f t="shared" ref="G73:G74" si="9">C73-E73</f>
        <v>2100.1455708433919</v>
      </c>
    </row>
    <row r="74" spans="1:7" x14ac:dyDescent="0.25">
      <c r="A74" s="71">
        <f t="shared" si="4"/>
        <v>46539</v>
      </c>
      <c r="B74" s="72">
        <v>60</v>
      </c>
      <c r="C74" s="67">
        <f t="shared" si="6"/>
        <v>2100.1455708433919</v>
      </c>
      <c r="D74" s="73">
        <f t="shared" si="7"/>
        <v>5.78</v>
      </c>
      <c r="E74" s="73">
        <f t="shared" si="8"/>
        <v>2100.1501402288941</v>
      </c>
      <c r="F74" s="73">
        <f t="shared" si="3"/>
        <v>2105.9299999999998</v>
      </c>
      <c r="G74" s="67">
        <f t="shared" si="9"/>
        <v>-4.5693855022364005E-3</v>
      </c>
    </row>
    <row r="75" spans="1:7" x14ac:dyDescent="0.25">
      <c r="A75" s="71"/>
      <c r="B75" s="72"/>
      <c r="C75" s="67"/>
      <c r="D75" s="73"/>
      <c r="E75" s="73"/>
      <c r="F75" s="73"/>
      <c r="G75" s="73"/>
    </row>
    <row r="76" spans="1:7" x14ac:dyDescent="0.25">
      <c r="A76" s="71"/>
      <c r="B76" s="72"/>
      <c r="C76" s="67"/>
      <c r="D76" s="73"/>
      <c r="E76" s="73"/>
      <c r="F76" s="73"/>
      <c r="G76" s="73"/>
    </row>
    <row r="77" spans="1:7" x14ac:dyDescent="0.25">
      <c r="A77" s="71"/>
      <c r="B77" s="72"/>
      <c r="C77" s="67"/>
      <c r="D77" s="73"/>
      <c r="E77" s="73"/>
      <c r="F77" s="73"/>
      <c r="G77" s="73"/>
    </row>
    <row r="78" spans="1:7" x14ac:dyDescent="0.25">
      <c r="A78" s="71"/>
      <c r="B78" s="72"/>
      <c r="C78" s="67"/>
      <c r="D78" s="73"/>
      <c r="E78" s="73"/>
      <c r="F78" s="73"/>
      <c r="G78" s="73"/>
    </row>
    <row r="79" spans="1:7" x14ac:dyDescent="0.25">
      <c r="A79" s="71"/>
      <c r="B79" s="72"/>
      <c r="C79" s="67"/>
      <c r="D79" s="73"/>
      <c r="E79" s="73"/>
      <c r="F79" s="73"/>
      <c r="G79" s="73"/>
    </row>
    <row r="80" spans="1:7" x14ac:dyDescent="0.25">
      <c r="A80" s="71"/>
      <c r="B80" s="72"/>
      <c r="C80" s="67"/>
      <c r="D80" s="73"/>
      <c r="E80" s="73"/>
      <c r="F80" s="73"/>
      <c r="G80" s="73"/>
    </row>
    <row r="81" spans="1:7" x14ac:dyDescent="0.25">
      <c r="A81" s="71"/>
      <c r="B81" s="72"/>
      <c r="C81" s="67"/>
      <c r="D81" s="73"/>
      <c r="E81" s="73"/>
      <c r="F81" s="73"/>
      <c r="G81" s="73"/>
    </row>
    <row r="82" spans="1:7" x14ac:dyDescent="0.25">
      <c r="A82" s="71"/>
      <c r="B82" s="72"/>
      <c r="C82" s="67"/>
      <c r="D82" s="73"/>
      <c r="E82" s="73"/>
      <c r="F82" s="73"/>
      <c r="G82" s="73"/>
    </row>
    <row r="83" spans="1:7" x14ac:dyDescent="0.25">
      <c r="A83" s="71"/>
      <c r="B83" s="72"/>
      <c r="C83" s="67"/>
      <c r="D83" s="73"/>
      <c r="E83" s="73"/>
      <c r="F83" s="73"/>
      <c r="G83" s="73"/>
    </row>
    <row r="84" spans="1:7" x14ac:dyDescent="0.25">
      <c r="A84" s="71"/>
      <c r="B84" s="72"/>
      <c r="C84" s="67"/>
      <c r="D84" s="73"/>
      <c r="E84" s="73"/>
      <c r="F84" s="73"/>
      <c r="G84" s="73"/>
    </row>
    <row r="85" spans="1:7" x14ac:dyDescent="0.25">
      <c r="A85" s="71"/>
      <c r="B85" s="72"/>
      <c r="C85" s="67"/>
      <c r="D85" s="73"/>
      <c r="E85" s="73"/>
      <c r="F85" s="73"/>
      <c r="G85" s="73"/>
    </row>
    <row r="86" spans="1:7" x14ac:dyDescent="0.25">
      <c r="A86" s="71"/>
      <c r="B86" s="72"/>
      <c r="C86" s="67"/>
      <c r="D86" s="73"/>
      <c r="E86" s="73"/>
      <c r="F86" s="73"/>
      <c r="G86" s="73"/>
    </row>
    <row r="87" spans="1:7" x14ac:dyDescent="0.25">
      <c r="A87" s="71"/>
      <c r="B87" s="72"/>
      <c r="C87" s="67"/>
      <c r="D87" s="73"/>
      <c r="E87" s="73"/>
      <c r="F87" s="73"/>
      <c r="G87" s="73"/>
    </row>
    <row r="88" spans="1:7" x14ac:dyDescent="0.25">
      <c r="A88" s="71"/>
      <c r="B88" s="72"/>
      <c r="C88" s="67"/>
      <c r="D88" s="73"/>
      <c r="E88" s="73"/>
      <c r="F88" s="73"/>
      <c r="G88" s="73"/>
    </row>
    <row r="89" spans="1:7" x14ac:dyDescent="0.25">
      <c r="A89" s="71"/>
      <c r="B89" s="72"/>
      <c r="C89" s="67"/>
      <c r="D89" s="73"/>
      <c r="E89" s="73"/>
      <c r="F89" s="73"/>
      <c r="G89" s="73"/>
    </row>
    <row r="90" spans="1:7" x14ac:dyDescent="0.25">
      <c r="A90" s="71"/>
      <c r="B90" s="72"/>
      <c r="C90" s="67"/>
      <c r="D90" s="73"/>
      <c r="E90" s="73"/>
      <c r="F90" s="73"/>
      <c r="G90" s="73"/>
    </row>
    <row r="91" spans="1:7" x14ac:dyDescent="0.25">
      <c r="A91" s="71"/>
      <c r="B91" s="72"/>
      <c r="C91" s="67"/>
      <c r="D91" s="73"/>
      <c r="E91" s="73"/>
      <c r="F91" s="73"/>
      <c r="G91" s="73"/>
    </row>
    <row r="92" spans="1:7" x14ac:dyDescent="0.25">
      <c r="A92" s="71"/>
      <c r="B92" s="72"/>
      <c r="C92" s="67"/>
      <c r="D92" s="73"/>
      <c r="E92" s="73"/>
      <c r="F92" s="73"/>
      <c r="G92" s="73"/>
    </row>
    <row r="93" spans="1:7" x14ac:dyDescent="0.25">
      <c r="A93" s="71"/>
      <c r="B93" s="72"/>
      <c r="C93" s="67"/>
      <c r="D93" s="73"/>
      <c r="E93" s="73"/>
      <c r="F93" s="73"/>
      <c r="G93" s="73"/>
    </row>
    <row r="94" spans="1:7" x14ac:dyDescent="0.25">
      <c r="A94" s="71"/>
      <c r="B94" s="72"/>
      <c r="C94" s="67"/>
      <c r="D94" s="73"/>
      <c r="E94" s="73"/>
      <c r="F94" s="73"/>
      <c r="G94" s="73"/>
    </row>
    <row r="95" spans="1:7" x14ac:dyDescent="0.25">
      <c r="A95" s="71"/>
      <c r="B95" s="72"/>
      <c r="C95" s="67"/>
      <c r="D95" s="73"/>
      <c r="E95" s="73"/>
      <c r="F95" s="73"/>
      <c r="G95" s="73"/>
    </row>
    <row r="96" spans="1:7" x14ac:dyDescent="0.25">
      <c r="A96" s="71"/>
      <c r="B96" s="72"/>
      <c r="C96" s="67"/>
      <c r="D96" s="73"/>
      <c r="E96" s="73"/>
      <c r="F96" s="73"/>
      <c r="G96" s="73"/>
    </row>
    <row r="97" spans="1:7" x14ac:dyDescent="0.25">
      <c r="A97" s="71"/>
      <c r="B97" s="72"/>
      <c r="C97" s="67"/>
      <c r="D97" s="73"/>
      <c r="E97" s="73"/>
      <c r="F97" s="73"/>
      <c r="G97" s="73"/>
    </row>
    <row r="98" spans="1:7" x14ac:dyDescent="0.25">
      <c r="A98" s="71"/>
      <c r="B98" s="72"/>
      <c r="C98" s="67"/>
      <c r="D98" s="73"/>
      <c r="E98" s="73"/>
      <c r="F98" s="73"/>
      <c r="G98" s="73"/>
    </row>
    <row r="99" spans="1:7" x14ac:dyDescent="0.25">
      <c r="A99" s="71"/>
      <c r="B99" s="72"/>
      <c r="C99" s="67"/>
      <c r="D99" s="73"/>
      <c r="E99" s="73"/>
      <c r="F99" s="73"/>
      <c r="G99" s="73"/>
    </row>
    <row r="100" spans="1:7" x14ac:dyDescent="0.25">
      <c r="A100" s="71"/>
      <c r="B100" s="72"/>
      <c r="C100" s="67"/>
      <c r="D100" s="73"/>
      <c r="E100" s="73"/>
      <c r="F100" s="73"/>
      <c r="G100" s="73"/>
    </row>
    <row r="101" spans="1:7" x14ac:dyDescent="0.25">
      <c r="A101" s="71"/>
      <c r="B101" s="72"/>
      <c r="C101" s="67"/>
      <c r="D101" s="73"/>
      <c r="E101" s="73"/>
      <c r="F101" s="73"/>
      <c r="G101" s="73"/>
    </row>
    <row r="102" spans="1:7" x14ac:dyDescent="0.25">
      <c r="A102" s="71"/>
      <c r="B102" s="72"/>
      <c r="C102" s="67"/>
      <c r="D102" s="73"/>
      <c r="E102" s="73"/>
      <c r="F102" s="73"/>
      <c r="G102" s="73"/>
    </row>
    <row r="103" spans="1:7" x14ac:dyDescent="0.25">
      <c r="A103" s="71"/>
      <c r="B103" s="72"/>
      <c r="C103" s="67"/>
      <c r="D103" s="73"/>
      <c r="E103" s="73"/>
      <c r="F103" s="73"/>
      <c r="G103" s="73"/>
    </row>
    <row r="104" spans="1:7" x14ac:dyDescent="0.25">
      <c r="A104" s="71"/>
      <c r="B104" s="72"/>
      <c r="C104" s="67"/>
      <c r="D104" s="73"/>
      <c r="E104" s="73"/>
      <c r="F104" s="73"/>
      <c r="G104" s="73"/>
    </row>
    <row r="105" spans="1:7" x14ac:dyDescent="0.25">
      <c r="A105" s="71"/>
      <c r="B105" s="72"/>
      <c r="C105" s="67"/>
      <c r="D105" s="73"/>
      <c r="E105" s="73"/>
      <c r="F105" s="73"/>
      <c r="G105" s="73"/>
    </row>
    <row r="106" spans="1:7" x14ac:dyDescent="0.25">
      <c r="A106" s="71"/>
      <c r="B106" s="72"/>
      <c r="C106" s="67"/>
      <c r="D106" s="73"/>
      <c r="E106" s="73"/>
      <c r="F106" s="73"/>
      <c r="G106" s="73"/>
    </row>
    <row r="107" spans="1:7" x14ac:dyDescent="0.25">
      <c r="A107" s="71"/>
      <c r="B107" s="72"/>
      <c r="C107" s="67"/>
      <c r="D107" s="73"/>
      <c r="E107" s="73"/>
      <c r="F107" s="73"/>
      <c r="G107" s="73"/>
    </row>
    <row r="108" spans="1:7" x14ac:dyDescent="0.25">
      <c r="A108" s="71"/>
      <c r="B108" s="72"/>
      <c r="C108" s="67"/>
      <c r="D108" s="73"/>
      <c r="E108" s="73"/>
      <c r="F108" s="73"/>
      <c r="G108" s="73"/>
    </row>
    <row r="109" spans="1:7" x14ac:dyDescent="0.25">
      <c r="A109" s="71"/>
      <c r="B109" s="72"/>
      <c r="C109" s="67"/>
      <c r="D109" s="73"/>
      <c r="E109" s="73"/>
      <c r="F109" s="73"/>
      <c r="G109" s="73"/>
    </row>
    <row r="110" spans="1:7" x14ac:dyDescent="0.25">
      <c r="A110" s="71"/>
      <c r="B110" s="72"/>
      <c r="C110" s="67"/>
      <c r="D110" s="73"/>
      <c r="E110" s="73"/>
      <c r="F110" s="73"/>
      <c r="G110" s="73"/>
    </row>
    <row r="111" spans="1:7" x14ac:dyDescent="0.25">
      <c r="A111" s="71"/>
      <c r="B111" s="72"/>
      <c r="C111" s="67"/>
      <c r="D111" s="73"/>
      <c r="E111" s="73"/>
      <c r="F111" s="73"/>
      <c r="G111" s="73"/>
    </row>
    <row r="112" spans="1:7" x14ac:dyDescent="0.25">
      <c r="A112" s="71"/>
      <c r="B112" s="72"/>
      <c r="C112" s="67"/>
      <c r="D112" s="73"/>
      <c r="E112" s="73"/>
      <c r="F112" s="73"/>
      <c r="G112" s="73"/>
    </row>
    <row r="113" spans="1:7" x14ac:dyDescent="0.25">
      <c r="A113" s="71"/>
      <c r="B113" s="72"/>
      <c r="C113" s="67"/>
      <c r="D113" s="73"/>
      <c r="E113" s="73"/>
      <c r="F113" s="73"/>
      <c r="G113" s="73"/>
    </row>
    <row r="114" spans="1:7" x14ac:dyDescent="0.25">
      <c r="A114" s="71"/>
      <c r="B114" s="72"/>
      <c r="C114" s="67"/>
      <c r="D114" s="73"/>
      <c r="E114" s="73"/>
      <c r="F114" s="73"/>
      <c r="G114" s="73"/>
    </row>
    <row r="115" spans="1:7" x14ac:dyDescent="0.25">
      <c r="A115" s="71"/>
      <c r="B115" s="72"/>
      <c r="C115" s="67"/>
      <c r="D115" s="73"/>
      <c r="E115" s="73"/>
      <c r="F115" s="73"/>
      <c r="G115" s="73"/>
    </row>
    <row r="116" spans="1:7" x14ac:dyDescent="0.25">
      <c r="A116" s="71"/>
      <c r="B116" s="72"/>
      <c r="C116" s="67"/>
      <c r="D116" s="73"/>
      <c r="E116" s="73"/>
      <c r="F116" s="73"/>
      <c r="G116" s="73"/>
    </row>
    <row r="117" spans="1:7" x14ac:dyDescent="0.25">
      <c r="A117" s="71"/>
      <c r="B117" s="72"/>
      <c r="C117" s="67"/>
      <c r="D117" s="73"/>
      <c r="E117" s="73"/>
      <c r="F117" s="73"/>
      <c r="G117" s="73"/>
    </row>
    <row r="118" spans="1:7" x14ac:dyDescent="0.25">
      <c r="A118" s="71"/>
      <c r="B118" s="72"/>
      <c r="C118" s="67"/>
      <c r="D118" s="73"/>
      <c r="E118" s="73"/>
      <c r="F118" s="73"/>
      <c r="G118" s="73"/>
    </row>
    <row r="119" spans="1:7" x14ac:dyDescent="0.25">
      <c r="A119" s="71"/>
      <c r="B119" s="72"/>
      <c r="C119" s="67"/>
      <c r="D119" s="73"/>
      <c r="E119" s="73"/>
      <c r="F119" s="73"/>
      <c r="G119" s="73"/>
    </row>
    <row r="120" spans="1:7" x14ac:dyDescent="0.25">
      <c r="A120" s="71"/>
      <c r="B120" s="72"/>
      <c r="C120" s="67"/>
      <c r="D120" s="73"/>
      <c r="E120" s="73"/>
      <c r="F120" s="73"/>
      <c r="G120" s="73"/>
    </row>
    <row r="121" spans="1:7" x14ac:dyDescent="0.25">
      <c r="A121" s="71"/>
      <c r="B121" s="72"/>
      <c r="C121" s="67"/>
      <c r="D121" s="73"/>
      <c r="E121" s="73"/>
      <c r="F121" s="73"/>
      <c r="G121" s="73"/>
    </row>
    <row r="122" spans="1:7" x14ac:dyDescent="0.25">
      <c r="A122" s="71"/>
      <c r="B122" s="72"/>
      <c r="C122" s="67"/>
      <c r="D122" s="73"/>
      <c r="E122" s="73"/>
      <c r="F122" s="73"/>
      <c r="G122" s="73"/>
    </row>
    <row r="123" spans="1:7" x14ac:dyDescent="0.25">
      <c r="A123" s="71"/>
      <c r="B123" s="72"/>
      <c r="C123" s="67"/>
      <c r="D123" s="73"/>
      <c r="E123" s="73"/>
      <c r="F123" s="73"/>
      <c r="G123" s="73"/>
    </row>
    <row r="124" spans="1:7" x14ac:dyDescent="0.25">
      <c r="A124" s="71"/>
      <c r="B124" s="72"/>
      <c r="C124" s="67"/>
      <c r="D124" s="73"/>
      <c r="E124" s="73"/>
      <c r="F124" s="73"/>
      <c r="G124" s="73"/>
    </row>
    <row r="125" spans="1:7" x14ac:dyDescent="0.25">
      <c r="A125" s="71"/>
      <c r="B125" s="72"/>
      <c r="C125" s="67"/>
      <c r="D125" s="73"/>
      <c r="E125" s="73"/>
      <c r="F125" s="73"/>
      <c r="G125" s="73"/>
    </row>
    <row r="126" spans="1:7" x14ac:dyDescent="0.25">
      <c r="A126" s="71"/>
      <c r="B126" s="72"/>
      <c r="C126" s="67"/>
      <c r="D126" s="73"/>
      <c r="E126" s="73"/>
      <c r="F126" s="73"/>
      <c r="G126" s="73"/>
    </row>
    <row r="127" spans="1:7" x14ac:dyDescent="0.25">
      <c r="A127" s="71"/>
      <c r="B127" s="72"/>
      <c r="C127" s="67"/>
      <c r="D127" s="73"/>
      <c r="E127" s="73"/>
      <c r="F127" s="73"/>
      <c r="G127" s="73"/>
    </row>
    <row r="128" spans="1:7" x14ac:dyDescent="0.25">
      <c r="A128" s="71"/>
      <c r="B128" s="72"/>
      <c r="C128" s="67"/>
      <c r="D128" s="73"/>
      <c r="E128" s="73"/>
      <c r="F128" s="73"/>
      <c r="G128" s="73"/>
    </row>
    <row r="129" spans="1:7" x14ac:dyDescent="0.25">
      <c r="A129" s="71"/>
      <c r="B129" s="72"/>
      <c r="C129" s="67"/>
      <c r="D129" s="73"/>
      <c r="E129" s="73"/>
      <c r="F129" s="73"/>
      <c r="G129" s="73"/>
    </row>
    <row r="130" spans="1:7" x14ac:dyDescent="0.25">
      <c r="A130" s="71"/>
      <c r="B130" s="72"/>
      <c r="C130" s="67"/>
      <c r="D130" s="73"/>
      <c r="E130" s="73"/>
      <c r="F130" s="73"/>
      <c r="G130" s="73"/>
    </row>
    <row r="131" spans="1:7" x14ac:dyDescent="0.25">
      <c r="A131" s="71"/>
      <c r="B131" s="72"/>
      <c r="C131" s="67"/>
      <c r="D131" s="73"/>
      <c r="E131" s="73"/>
      <c r="F131" s="73"/>
      <c r="G131" s="73"/>
    </row>
    <row r="132" spans="1:7" x14ac:dyDescent="0.25">
      <c r="A132" s="71"/>
      <c r="B132" s="72"/>
      <c r="C132" s="67"/>
      <c r="D132" s="73"/>
      <c r="E132" s="73"/>
      <c r="F132" s="73"/>
      <c r="G132" s="73"/>
    </row>
    <row r="133" spans="1:7" x14ac:dyDescent="0.25">
      <c r="A133" s="71"/>
      <c r="B133" s="72"/>
      <c r="C133" s="67"/>
      <c r="D133" s="73"/>
      <c r="E133" s="73"/>
      <c r="F133" s="73"/>
      <c r="G133" s="73"/>
    </row>
    <row r="134" spans="1:7" x14ac:dyDescent="0.25">
      <c r="A134" s="71"/>
      <c r="B134" s="72"/>
      <c r="C134" s="67"/>
      <c r="D134" s="73"/>
      <c r="E134" s="73"/>
      <c r="F134" s="73"/>
      <c r="G134" s="73"/>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366DC-C003-428F-B6EE-86EB3D5BDBF1}">
  <dimension ref="A1:M134"/>
  <sheetViews>
    <sheetView zoomScaleNormal="100" workbookViewId="0">
      <selection activeCell="E8" sqref="E8"/>
    </sheetView>
  </sheetViews>
  <sheetFormatPr defaultColWidth="9.140625" defaultRowHeight="15" x14ac:dyDescent="0.25"/>
  <cols>
    <col min="1" max="1" width="9.140625" style="68"/>
    <col min="2" max="2" width="7.85546875" style="68" customWidth="1"/>
    <col min="3" max="3" width="14.7109375" style="68" customWidth="1"/>
    <col min="4" max="4" width="14.28515625" style="68" customWidth="1"/>
    <col min="5" max="7" width="14.7109375" style="68" customWidth="1"/>
    <col min="8" max="16384" width="9.140625" style="68"/>
  </cols>
  <sheetData>
    <row r="1" spans="1:13" x14ac:dyDescent="0.25">
      <c r="A1" s="62"/>
      <c r="B1" s="62"/>
      <c r="C1" s="62"/>
      <c r="D1" s="62"/>
      <c r="E1" s="62"/>
      <c r="F1" s="62"/>
      <c r="G1" s="63"/>
    </row>
    <row r="2" spans="1:13" x14ac:dyDescent="0.25">
      <c r="A2" s="62"/>
      <c r="B2" s="62"/>
      <c r="C2" s="62"/>
      <c r="D2" s="62"/>
      <c r="E2" s="62"/>
      <c r="F2" s="64"/>
      <c r="G2" s="65"/>
    </row>
    <row r="3" spans="1:13" x14ac:dyDescent="0.25">
      <c r="A3" s="62"/>
      <c r="B3" s="62"/>
      <c r="C3" s="62"/>
      <c r="D3" s="62"/>
      <c r="E3" s="62"/>
      <c r="F3" s="64"/>
      <c r="G3" s="65"/>
    </row>
    <row r="4" spans="1:13" ht="21" x14ac:dyDescent="0.35">
      <c r="A4" s="95"/>
      <c r="B4" s="96" t="s">
        <v>52</v>
      </c>
      <c r="C4" s="95"/>
      <c r="D4" s="95"/>
      <c r="E4" s="64"/>
      <c r="F4" s="97"/>
      <c r="G4" s="66"/>
      <c r="K4" s="82"/>
      <c r="L4" s="81"/>
    </row>
    <row r="5" spans="1:13" x14ac:dyDescent="0.25">
      <c r="A5" s="95"/>
      <c r="B5" s="95"/>
      <c r="C5" s="95"/>
      <c r="D5" s="95"/>
      <c r="E5" s="95"/>
      <c r="F5" s="103"/>
      <c r="G5" s="62"/>
      <c r="K5" s="80"/>
      <c r="L5" s="81"/>
    </row>
    <row r="6" spans="1:13" x14ac:dyDescent="0.25">
      <c r="A6" s="95"/>
      <c r="B6" s="105" t="s">
        <v>55</v>
      </c>
      <c r="C6" s="106"/>
      <c r="D6" s="107"/>
      <c r="E6" s="108">
        <v>44743</v>
      </c>
      <c r="F6" s="109"/>
      <c r="G6" s="62"/>
      <c r="K6" s="74"/>
      <c r="L6" s="74"/>
    </row>
    <row r="7" spans="1:13" x14ac:dyDescent="0.25">
      <c r="A7" s="95"/>
      <c r="B7" s="111" t="s">
        <v>57</v>
      </c>
      <c r="C7" s="64"/>
      <c r="D7" s="98"/>
      <c r="E7" s="94">
        <v>60</v>
      </c>
      <c r="F7" s="112" t="s">
        <v>58</v>
      </c>
      <c r="G7" s="62"/>
      <c r="K7" s="76"/>
      <c r="L7" s="76"/>
    </row>
    <row r="8" spans="1:13" x14ac:dyDescent="0.25">
      <c r="A8" s="95"/>
      <c r="B8" s="111" t="s">
        <v>65</v>
      </c>
      <c r="C8" s="64"/>
      <c r="D8" s="114">
        <f>E6-1</f>
        <v>44742</v>
      </c>
      <c r="E8" s="115">
        <v>24091.210500000001</v>
      </c>
      <c r="F8" s="112" t="s">
        <v>61</v>
      </c>
      <c r="G8" s="199"/>
      <c r="H8" s="200"/>
      <c r="K8" s="76"/>
      <c r="L8" s="76"/>
    </row>
    <row r="9" spans="1:13" x14ac:dyDescent="0.25">
      <c r="A9" s="95"/>
      <c r="B9" s="111" t="s">
        <v>66</v>
      </c>
      <c r="C9" s="64"/>
      <c r="D9" s="114">
        <f>EDATE(D8,E7)</f>
        <v>46568</v>
      </c>
      <c r="E9" s="115">
        <v>0</v>
      </c>
      <c r="F9" s="112" t="s">
        <v>61</v>
      </c>
      <c r="G9" s="92"/>
      <c r="K9" s="76"/>
      <c r="L9" s="76"/>
    </row>
    <row r="10" spans="1:13" x14ac:dyDescent="0.25">
      <c r="A10" s="95"/>
      <c r="B10" s="111" t="s">
        <v>64</v>
      </c>
      <c r="C10" s="64"/>
      <c r="D10" s="98"/>
      <c r="E10" s="131">
        <v>1</v>
      </c>
      <c r="F10" s="112"/>
      <c r="G10" s="62"/>
      <c r="K10" s="77"/>
      <c r="L10" s="77"/>
    </row>
    <row r="11" spans="1:13" x14ac:dyDescent="0.25">
      <c r="A11" s="95"/>
      <c r="B11" s="122" t="s">
        <v>77</v>
      </c>
      <c r="C11" s="123"/>
      <c r="D11" s="124"/>
      <c r="E11" s="125">
        <v>3.3000000000000002E-2</v>
      </c>
      <c r="F11" s="126"/>
      <c r="G11" s="69"/>
      <c r="K11" s="76"/>
      <c r="L11" s="76"/>
      <c r="M11" s="77"/>
    </row>
    <row r="12" spans="1:13" x14ac:dyDescent="0.25">
      <c r="A12" s="62"/>
      <c r="B12" s="91"/>
      <c r="C12" s="72"/>
      <c r="E12" s="93"/>
      <c r="F12" s="91"/>
      <c r="G12" s="69"/>
      <c r="K12" s="76"/>
      <c r="L12" s="76"/>
      <c r="M12" s="77"/>
    </row>
    <row r="13" spans="1:13" x14ac:dyDescent="0.25">
      <c r="K13" s="76"/>
      <c r="L13" s="76"/>
      <c r="M13" s="77"/>
    </row>
    <row r="14" spans="1:13" ht="15.75" thickBot="1" x14ac:dyDescent="0.3">
      <c r="A14" s="70" t="s">
        <v>67</v>
      </c>
      <c r="B14" s="70" t="s">
        <v>68</v>
      </c>
      <c r="C14" s="70" t="s">
        <v>69</v>
      </c>
      <c r="D14" s="70" t="s">
        <v>70</v>
      </c>
      <c r="E14" s="70" t="s">
        <v>71</v>
      </c>
      <c r="F14" s="70" t="s">
        <v>72</v>
      </c>
      <c r="G14" s="70" t="s">
        <v>73</v>
      </c>
      <c r="K14" s="76"/>
      <c r="L14" s="76"/>
      <c r="M14" s="77"/>
    </row>
    <row r="15" spans="1:13" x14ac:dyDescent="0.25">
      <c r="A15" s="71">
        <f>E6</f>
        <v>44743</v>
      </c>
      <c r="B15" s="72">
        <v>1</v>
      </c>
      <c r="C15" s="67">
        <f>E8</f>
        <v>24091.210500000001</v>
      </c>
      <c r="D15" s="73">
        <f>ROUND(IPMT($E$11/12,B15,$E$7,-$E$8,$E$9,0),2)</f>
        <v>66.25</v>
      </c>
      <c r="E15" s="73">
        <f>ROUND(PPMT($E$11/12,B15,$E$7,-$E$8,$E$9,0),2)</f>
        <v>369.86</v>
      </c>
      <c r="F15" s="73">
        <f>ROUND(PMT($E$11/12,E7,-E8,E9),2)</f>
        <v>436.11</v>
      </c>
      <c r="G15" s="73">
        <f>C15-E15</f>
        <v>23721.3505</v>
      </c>
      <c r="K15" s="76"/>
      <c r="L15" s="76"/>
      <c r="M15" s="77"/>
    </row>
    <row r="16" spans="1:13" x14ac:dyDescent="0.25">
      <c r="A16" s="71">
        <f>EDATE(A15,1)</f>
        <v>44774</v>
      </c>
      <c r="B16" s="72">
        <v>2</v>
      </c>
      <c r="C16" s="67">
        <f>G15</f>
        <v>23721.3505</v>
      </c>
      <c r="D16" s="73">
        <f t="shared" ref="D16:D74" si="0">ROUND(C16*$E$11/12,2)</f>
        <v>65.23</v>
      </c>
      <c r="E16" s="73">
        <f>PPMT($E$11/12,B16,$E$7,-$E$8,$E$9,0)</f>
        <v>370.87298905021373</v>
      </c>
      <c r="F16" s="73">
        <f>F15</f>
        <v>436.11</v>
      </c>
      <c r="G16" s="73">
        <f t="shared" ref="G16:G74" si="1">C16-E16</f>
        <v>23350.477510949786</v>
      </c>
      <c r="K16" s="76"/>
      <c r="L16" s="76"/>
      <c r="M16" s="77"/>
    </row>
    <row r="17" spans="1:13" x14ac:dyDescent="0.25">
      <c r="A17" s="71">
        <f>EDATE(A16,1)</f>
        <v>44805</v>
      </c>
      <c r="B17" s="72">
        <v>3</v>
      </c>
      <c r="C17" s="67">
        <f>G16</f>
        <v>23350.477510949786</v>
      </c>
      <c r="D17" s="73">
        <f t="shared" si="0"/>
        <v>64.209999999999994</v>
      </c>
      <c r="E17" s="73">
        <f t="shared" ref="E17:E74" si="2">PPMT($E$11/12,B17,$E$7,-$E$8,$E$9,0)</f>
        <v>371.89288977010176</v>
      </c>
      <c r="F17" s="73">
        <f t="shared" ref="F17:F74" si="3">F16</f>
        <v>436.11</v>
      </c>
      <c r="G17" s="73">
        <f t="shared" si="1"/>
        <v>22978.584621179685</v>
      </c>
      <c r="K17" s="76"/>
      <c r="L17" s="76"/>
      <c r="M17" s="77"/>
    </row>
    <row r="18" spans="1:13" x14ac:dyDescent="0.25">
      <c r="A18" s="71">
        <f t="shared" ref="A18:A74" si="4">EDATE(A17,1)</f>
        <v>44835</v>
      </c>
      <c r="B18" s="72">
        <v>4</v>
      </c>
      <c r="C18" s="67">
        <f t="shared" ref="C18:C74" si="5">G17</f>
        <v>22978.584621179685</v>
      </c>
      <c r="D18" s="73">
        <f t="shared" si="0"/>
        <v>63.19</v>
      </c>
      <c r="E18" s="73">
        <f t="shared" si="2"/>
        <v>372.91559521696956</v>
      </c>
      <c r="F18" s="73">
        <f t="shared" si="3"/>
        <v>436.11</v>
      </c>
      <c r="G18" s="73">
        <f t="shared" si="1"/>
        <v>22605.669025962714</v>
      </c>
      <c r="K18" s="76"/>
      <c r="L18" s="76"/>
      <c r="M18" s="77"/>
    </row>
    <row r="19" spans="1:13" x14ac:dyDescent="0.25">
      <c r="A19" s="71">
        <f t="shared" si="4"/>
        <v>44866</v>
      </c>
      <c r="B19" s="72">
        <v>5</v>
      </c>
      <c r="C19" s="67">
        <f t="shared" si="5"/>
        <v>22605.669025962714</v>
      </c>
      <c r="D19" s="73">
        <f t="shared" si="0"/>
        <v>62.17</v>
      </c>
      <c r="E19" s="73">
        <f t="shared" si="2"/>
        <v>373.94111310381618</v>
      </c>
      <c r="F19" s="73">
        <f t="shared" si="3"/>
        <v>436.11</v>
      </c>
      <c r="G19" s="73">
        <f t="shared" si="1"/>
        <v>22231.727912858896</v>
      </c>
      <c r="K19" s="76"/>
      <c r="L19" s="76"/>
      <c r="M19" s="77"/>
    </row>
    <row r="20" spans="1:13" x14ac:dyDescent="0.25">
      <c r="A20" s="71">
        <f t="shared" si="4"/>
        <v>44896</v>
      </c>
      <c r="B20" s="72">
        <v>6</v>
      </c>
      <c r="C20" s="67">
        <f t="shared" si="5"/>
        <v>22231.727912858896</v>
      </c>
      <c r="D20" s="73">
        <f t="shared" si="0"/>
        <v>61.14</v>
      </c>
      <c r="E20" s="73">
        <f t="shared" si="2"/>
        <v>374.96945116485171</v>
      </c>
      <c r="F20" s="73">
        <f t="shared" si="3"/>
        <v>436.11</v>
      </c>
      <c r="G20" s="73">
        <f t="shared" si="1"/>
        <v>21856.758461694044</v>
      </c>
      <c r="K20" s="76"/>
      <c r="L20" s="76"/>
      <c r="M20" s="77"/>
    </row>
    <row r="21" spans="1:13" x14ac:dyDescent="0.25">
      <c r="A21" s="71">
        <f t="shared" si="4"/>
        <v>44927</v>
      </c>
      <c r="B21" s="72">
        <v>7</v>
      </c>
      <c r="C21" s="67">
        <f t="shared" si="5"/>
        <v>21856.758461694044</v>
      </c>
      <c r="D21" s="73">
        <f t="shared" si="0"/>
        <v>60.11</v>
      </c>
      <c r="E21" s="73">
        <f t="shared" si="2"/>
        <v>376.00061715555506</v>
      </c>
      <c r="F21" s="73">
        <f t="shared" si="3"/>
        <v>436.11</v>
      </c>
      <c r="G21" s="73">
        <f t="shared" si="1"/>
        <v>21480.75784453849</v>
      </c>
      <c r="K21" s="76"/>
      <c r="L21" s="76"/>
      <c r="M21" s="77"/>
    </row>
    <row r="22" spans="1:13" x14ac:dyDescent="0.25">
      <c r="A22" s="71">
        <f>EDATE(A21,1)</f>
        <v>44958</v>
      </c>
      <c r="B22" s="72">
        <v>8</v>
      </c>
      <c r="C22" s="67">
        <f t="shared" si="5"/>
        <v>21480.75784453849</v>
      </c>
      <c r="D22" s="73">
        <f t="shared" si="0"/>
        <v>59.07</v>
      </c>
      <c r="E22" s="73">
        <f t="shared" si="2"/>
        <v>377.03461885273288</v>
      </c>
      <c r="F22" s="73">
        <f t="shared" si="3"/>
        <v>436.11</v>
      </c>
      <c r="G22" s="73">
        <f t="shared" si="1"/>
        <v>21103.723225685757</v>
      </c>
      <c r="K22" s="76"/>
      <c r="L22" s="76"/>
      <c r="M22" s="77"/>
    </row>
    <row r="23" spans="1:13" x14ac:dyDescent="0.25">
      <c r="A23" s="71">
        <f t="shared" si="4"/>
        <v>44986</v>
      </c>
      <c r="B23" s="72">
        <v>9</v>
      </c>
      <c r="C23" s="67">
        <f t="shared" si="5"/>
        <v>21103.723225685757</v>
      </c>
      <c r="D23" s="73">
        <f t="shared" si="0"/>
        <v>58.04</v>
      </c>
      <c r="E23" s="73">
        <f t="shared" si="2"/>
        <v>378.07146405457786</v>
      </c>
      <c r="F23" s="73">
        <f t="shared" si="3"/>
        <v>436.11</v>
      </c>
      <c r="G23" s="73">
        <f t="shared" si="1"/>
        <v>20725.651761631179</v>
      </c>
      <c r="K23" s="76"/>
      <c r="L23" s="76"/>
      <c r="M23" s="77"/>
    </row>
    <row r="24" spans="1:13" x14ac:dyDescent="0.25">
      <c r="A24" s="71">
        <f t="shared" si="4"/>
        <v>45017</v>
      </c>
      <c r="B24" s="72">
        <v>10</v>
      </c>
      <c r="C24" s="67">
        <f t="shared" si="5"/>
        <v>20725.651761631179</v>
      </c>
      <c r="D24" s="73">
        <f t="shared" si="0"/>
        <v>57</v>
      </c>
      <c r="E24" s="73">
        <f t="shared" si="2"/>
        <v>379.11116058072793</v>
      </c>
      <c r="F24" s="73">
        <f t="shared" si="3"/>
        <v>436.11</v>
      </c>
      <c r="G24" s="73">
        <f t="shared" si="1"/>
        <v>20346.540601050452</v>
      </c>
      <c r="K24" s="76"/>
      <c r="L24" s="76"/>
      <c r="M24" s="77"/>
    </row>
    <row r="25" spans="1:13" x14ac:dyDescent="0.25">
      <c r="A25" s="71">
        <f t="shared" si="4"/>
        <v>45047</v>
      </c>
      <c r="B25" s="72">
        <v>11</v>
      </c>
      <c r="C25" s="67">
        <f t="shared" si="5"/>
        <v>20346.540601050452</v>
      </c>
      <c r="D25" s="73">
        <f t="shared" si="0"/>
        <v>55.95</v>
      </c>
      <c r="E25" s="73">
        <f t="shared" si="2"/>
        <v>380.15371627232497</v>
      </c>
      <c r="F25" s="73">
        <f t="shared" si="3"/>
        <v>436.11</v>
      </c>
      <c r="G25" s="73">
        <f t="shared" si="1"/>
        <v>19966.386884778127</v>
      </c>
    </row>
    <row r="26" spans="1:13" x14ac:dyDescent="0.25">
      <c r="A26" s="71">
        <f t="shared" si="4"/>
        <v>45078</v>
      </c>
      <c r="B26" s="72">
        <v>12</v>
      </c>
      <c r="C26" s="67">
        <f t="shared" si="5"/>
        <v>19966.386884778127</v>
      </c>
      <c r="D26" s="73">
        <f t="shared" si="0"/>
        <v>54.91</v>
      </c>
      <c r="E26" s="73">
        <f t="shared" si="2"/>
        <v>381.19913899207381</v>
      </c>
      <c r="F26" s="73">
        <f t="shared" si="3"/>
        <v>436.11</v>
      </c>
      <c r="G26" s="73">
        <f t="shared" si="1"/>
        <v>19585.187745786054</v>
      </c>
    </row>
    <row r="27" spans="1:13" x14ac:dyDescent="0.25">
      <c r="A27" s="71">
        <f t="shared" si="4"/>
        <v>45108</v>
      </c>
      <c r="B27" s="72">
        <v>13</v>
      </c>
      <c r="C27" s="67">
        <f t="shared" si="5"/>
        <v>19585.187745786054</v>
      </c>
      <c r="D27" s="73">
        <f t="shared" si="0"/>
        <v>53.86</v>
      </c>
      <c r="E27" s="73">
        <f t="shared" si="2"/>
        <v>382.24743662430205</v>
      </c>
      <c r="F27" s="73">
        <f t="shared" si="3"/>
        <v>436.11</v>
      </c>
      <c r="G27" s="73">
        <f t="shared" si="1"/>
        <v>19202.940309161753</v>
      </c>
    </row>
    <row r="28" spans="1:13" x14ac:dyDescent="0.25">
      <c r="A28" s="71">
        <f t="shared" si="4"/>
        <v>45139</v>
      </c>
      <c r="B28" s="72">
        <v>14</v>
      </c>
      <c r="C28" s="67">
        <f t="shared" si="5"/>
        <v>19202.940309161753</v>
      </c>
      <c r="D28" s="73">
        <f t="shared" si="0"/>
        <v>52.81</v>
      </c>
      <c r="E28" s="73">
        <f t="shared" si="2"/>
        <v>383.29861707501891</v>
      </c>
      <c r="F28" s="73">
        <f t="shared" si="3"/>
        <v>436.11</v>
      </c>
      <c r="G28" s="73">
        <f t="shared" si="1"/>
        <v>18819.641692086734</v>
      </c>
    </row>
    <row r="29" spans="1:13" x14ac:dyDescent="0.25">
      <c r="A29" s="71">
        <f t="shared" si="4"/>
        <v>45170</v>
      </c>
      <c r="B29" s="72">
        <v>15</v>
      </c>
      <c r="C29" s="67">
        <f t="shared" si="5"/>
        <v>18819.641692086734</v>
      </c>
      <c r="D29" s="73">
        <f t="shared" si="0"/>
        <v>51.75</v>
      </c>
      <c r="E29" s="73">
        <f t="shared" si="2"/>
        <v>384.35268827197518</v>
      </c>
      <c r="F29" s="73">
        <f t="shared" si="3"/>
        <v>436.11</v>
      </c>
      <c r="G29" s="73">
        <f t="shared" si="1"/>
        <v>18435.28900381476</v>
      </c>
    </row>
    <row r="30" spans="1:13" x14ac:dyDescent="0.25">
      <c r="A30" s="71">
        <f t="shared" si="4"/>
        <v>45200</v>
      </c>
      <c r="B30" s="72">
        <v>16</v>
      </c>
      <c r="C30" s="67">
        <f t="shared" si="5"/>
        <v>18435.28900381476</v>
      </c>
      <c r="D30" s="73">
        <f t="shared" si="0"/>
        <v>50.7</v>
      </c>
      <c r="E30" s="73">
        <f t="shared" si="2"/>
        <v>385.40965816472311</v>
      </c>
      <c r="F30" s="73">
        <f t="shared" si="3"/>
        <v>436.11</v>
      </c>
      <c r="G30" s="73">
        <f t="shared" si="1"/>
        <v>18049.879345650035</v>
      </c>
    </row>
    <row r="31" spans="1:13" x14ac:dyDescent="0.25">
      <c r="A31" s="71">
        <f t="shared" si="4"/>
        <v>45231</v>
      </c>
      <c r="B31" s="72">
        <v>17</v>
      </c>
      <c r="C31" s="67">
        <f t="shared" si="5"/>
        <v>18049.879345650035</v>
      </c>
      <c r="D31" s="73">
        <f t="shared" si="0"/>
        <v>49.64</v>
      </c>
      <c r="E31" s="73">
        <f t="shared" si="2"/>
        <v>386.46953472467607</v>
      </c>
      <c r="F31" s="73">
        <f t="shared" si="3"/>
        <v>436.11</v>
      </c>
      <c r="G31" s="73">
        <f t="shared" si="1"/>
        <v>17663.409810925361</v>
      </c>
    </row>
    <row r="32" spans="1:13" x14ac:dyDescent="0.25">
      <c r="A32" s="71">
        <f t="shared" si="4"/>
        <v>45261</v>
      </c>
      <c r="B32" s="72">
        <v>18</v>
      </c>
      <c r="C32" s="67">
        <f t="shared" si="5"/>
        <v>17663.409810925361</v>
      </c>
      <c r="D32" s="73">
        <f t="shared" si="0"/>
        <v>48.57</v>
      </c>
      <c r="E32" s="73">
        <f t="shared" si="2"/>
        <v>387.53232594516896</v>
      </c>
      <c r="F32" s="73">
        <f t="shared" si="3"/>
        <v>436.11</v>
      </c>
      <c r="G32" s="73">
        <f t="shared" si="1"/>
        <v>17275.877484980192</v>
      </c>
    </row>
    <row r="33" spans="1:7" x14ac:dyDescent="0.25">
      <c r="A33" s="71">
        <f t="shared" si="4"/>
        <v>45292</v>
      </c>
      <c r="B33" s="72">
        <v>19</v>
      </c>
      <c r="C33" s="67">
        <f t="shared" si="5"/>
        <v>17275.877484980192</v>
      </c>
      <c r="D33" s="73">
        <f t="shared" si="0"/>
        <v>47.51</v>
      </c>
      <c r="E33" s="73">
        <f t="shared" si="2"/>
        <v>388.59803984151813</v>
      </c>
      <c r="F33" s="73">
        <f t="shared" si="3"/>
        <v>436.11</v>
      </c>
      <c r="G33" s="73">
        <f t="shared" si="1"/>
        <v>16887.279445138673</v>
      </c>
    </row>
    <row r="34" spans="1:7" x14ac:dyDescent="0.25">
      <c r="A34" s="71">
        <f t="shared" si="4"/>
        <v>45323</v>
      </c>
      <c r="B34" s="72">
        <v>20</v>
      </c>
      <c r="C34" s="67">
        <f t="shared" si="5"/>
        <v>16887.279445138673</v>
      </c>
      <c r="D34" s="73">
        <f t="shared" si="0"/>
        <v>46.44</v>
      </c>
      <c r="E34" s="73">
        <f t="shared" si="2"/>
        <v>389.66668445108235</v>
      </c>
      <c r="F34" s="73">
        <f t="shared" si="3"/>
        <v>436.11</v>
      </c>
      <c r="G34" s="73">
        <f t="shared" si="1"/>
        <v>16497.612760687589</v>
      </c>
    </row>
    <row r="35" spans="1:7" x14ac:dyDescent="0.25">
      <c r="A35" s="71">
        <f t="shared" si="4"/>
        <v>45352</v>
      </c>
      <c r="B35" s="72">
        <v>21</v>
      </c>
      <c r="C35" s="67">
        <f t="shared" si="5"/>
        <v>16497.612760687589</v>
      </c>
      <c r="D35" s="73">
        <f t="shared" si="0"/>
        <v>45.37</v>
      </c>
      <c r="E35" s="73">
        <f t="shared" si="2"/>
        <v>390.73826783332282</v>
      </c>
      <c r="F35" s="73">
        <f t="shared" si="3"/>
        <v>436.11</v>
      </c>
      <c r="G35" s="73">
        <f t="shared" si="1"/>
        <v>16106.874492854266</v>
      </c>
    </row>
    <row r="36" spans="1:7" x14ac:dyDescent="0.25">
      <c r="A36" s="71">
        <f t="shared" si="4"/>
        <v>45383</v>
      </c>
      <c r="B36" s="72">
        <v>22</v>
      </c>
      <c r="C36" s="67">
        <f t="shared" si="5"/>
        <v>16106.874492854266</v>
      </c>
      <c r="D36" s="73">
        <f t="shared" si="0"/>
        <v>44.29</v>
      </c>
      <c r="E36" s="73">
        <f t="shared" si="2"/>
        <v>391.81279806986441</v>
      </c>
      <c r="F36" s="73">
        <f t="shared" si="3"/>
        <v>436.11</v>
      </c>
      <c r="G36" s="73">
        <f t="shared" si="1"/>
        <v>15715.061694784401</v>
      </c>
    </row>
    <row r="37" spans="1:7" x14ac:dyDescent="0.25">
      <c r="A37" s="71">
        <f t="shared" si="4"/>
        <v>45413</v>
      </c>
      <c r="B37" s="72">
        <v>23</v>
      </c>
      <c r="C37" s="67">
        <f t="shared" si="5"/>
        <v>15715.061694784401</v>
      </c>
      <c r="D37" s="73">
        <f t="shared" si="0"/>
        <v>43.22</v>
      </c>
      <c r="E37" s="73">
        <f t="shared" si="2"/>
        <v>392.89028326455661</v>
      </c>
      <c r="F37" s="73">
        <f t="shared" si="3"/>
        <v>436.11</v>
      </c>
      <c r="G37" s="73">
        <f t="shared" si="1"/>
        <v>15322.171411519845</v>
      </c>
    </row>
    <row r="38" spans="1:7" x14ac:dyDescent="0.25">
      <c r="A38" s="71">
        <f t="shared" si="4"/>
        <v>45444</v>
      </c>
      <c r="B38" s="72">
        <v>24</v>
      </c>
      <c r="C38" s="67">
        <f t="shared" si="5"/>
        <v>15322.171411519845</v>
      </c>
      <c r="D38" s="73">
        <f t="shared" si="0"/>
        <v>42.14</v>
      </c>
      <c r="E38" s="73">
        <f t="shared" si="2"/>
        <v>393.97073154353416</v>
      </c>
      <c r="F38" s="73">
        <f t="shared" si="3"/>
        <v>436.11</v>
      </c>
      <c r="G38" s="73">
        <f t="shared" si="1"/>
        <v>14928.200679976311</v>
      </c>
    </row>
    <row r="39" spans="1:7" x14ac:dyDescent="0.25">
      <c r="A39" s="71">
        <f t="shared" si="4"/>
        <v>45474</v>
      </c>
      <c r="B39" s="72">
        <v>25</v>
      </c>
      <c r="C39" s="67">
        <f t="shared" si="5"/>
        <v>14928.200679976311</v>
      </c>
      <c r="D39" s="73">
        <f t="shared" si="0"/>
        <v>41.05</v>
      </c>
      <c r="E39" s="73">
        <f t="shared" si="2"/>
        <v>395.05415105527885</v>
      </c>
      <c r="F39" s="73">
        <f t="shared" si="3"/>
        <v>436.11</v>
      </c>
      <c r="G39" s="73">
        <f t="shared" si="1"/>
        <v>14533.146528921032</v>
      </c>
    </row>
    <row r="40" spans="1:7" x14ac:dyDescent="0.25">
      <c r="A40" s="71">
        <f t="shared" si="4"/>
        <v>45505</v>
      </c>
      <c r="B40" s="72">
        <v>26</v>
      </c>
      <c r="C40" s="67">
        <f t="shared" si="5"/>
        <v>14533.146528921032</v>
      </c>
      <c r="D40" s="73">
        <f t="shared" si="0"/>
        <v>39.97</v>
      </c>
      <c r="E40" s="73">
        <f t="shared" si="2"/>
        <v>396.14054997068087</v>
      </c>
      <c r="F40" s="73">
        <f t="shared" si="3"/>
        <v>436.11</v>
      </c>
      <c r="G40" s="73">
        <f t="shared" si="1"/>
        <v>14137.00597895035</v>
      </c>
    </row>
    <row r="41" spans="1:7" x14ac:dyDescent="0.25">
      <c r="A41" s="71">
        <f t="shared" si="4"/>
        <v>45536</v>
      </c>
      <c r="B41" s="72">
        <v>27</v>
      </c>
      <c r="C41" s="67">
        <f t="shared" si="5"/>
        <v>14137.00597895035</v>
      </c>
      <c r="D41" s="73">
        <f t="shared" si="0"/>
        <v>38.880000000000003</v>
      </c>
      <c r="E41" s="73">
        <f t="shared" si="2"/>
        <v>397.22993648310023</v>
      </c>
      <c r="F41" s="73">
        <f t="shared" si="3"/>
        <v>436.11</v>
      </c>
      <c r="G41" s="73">
        <f t="shared" si="1"/>
        <v>13739.776042467251</v>
      </c>
    </row>
    <row r="42" spans="1:7" x14ac:dyDescent="0.25">
      <c r="A42" s="71">
        <f t="shared" si="4"/>
        <v>45566</v>
      </c>
      <c r="B42" s="72">
        <v>28</v>
      </c>
      <c r="C42" s="67">
        <f t="shared" si="5"/>
        <v>13739.776042467251</v>
      </c>
      <c r="D42" s="73">
        <f t="shared" si="0"/>
        <v>37.78</v>
      </c>
      <c r="E42" s="73">
        <f t="shared" si="2"/>
        <v>398.32231880842875</v>
      </c>
      <c r="F42" s="73">
        <f t="shared" si="3"/>
        <v>436.11</v>
      </c>
      <c r="G42" s="73">
        <f t="shared" si="1"/>
        <v>13341.453723658822</v>
      </c>
    </row>
    <row r="43" spans="1:7" x14ac:dyDescent="0.25">
      <c r="A43" s="71">
        <f t="shared" si="4"/>
        <v>45597</v>
      </c>
      <c r="B43" s="72">
        <v>29</v>
      </c>
      <c r="C43" s="67">
        <f t="shared" si="5"/>
        <v>13341.453723658822</v>
      </c>
      <c r="D43" s="73">
        <f t="shared" si="0"/>
        <v>36.69</v>
      </c>
      <c r="E43" s="73">
        <f t="shared" si="2"/>
        <v>399.41770518515193</v>
      </c>
      <c r="F43" s="73">
        <f t="shared" si="3"/>
        <v>436.11</v>
      </c>
      <c r="G43" s="73">
        <f t="shared" si="1"/>
        <v>12942.036018473671</v>
      </c>
    </row>
    <row r="44" spans="1:7" x14ac:dyDescent="0.25">
      <c r="A44" s="71">
        <f t="shared" si="4"/>
        <v>45627</v>
      </c>
      <c r="B44" s="72">
        <v>30</v>
      </c>
      <c r="C44" s="67">
        <f t="shared" si="5"/>
        <v>12942.036018473671</v>
      </c>
      <c r="D44" s="73">
        <f t="shared" si="0"/>
        <v>35.590000000000003</v>
      </c>
      <c r="E44" s="73">
        <f t="shared" si="2"/>
        <v>400.5161038744111</v>
      </c>
      <c r="F44" s="73">
        <f t="shared" si="3"/>
        <v>436.11</v>
      </c>
      <c r="G44" s="73">
        <f t="shared" si="1"/>
        <v>12541.519914599259</v>
      </c>
    </row>
    <row r="45" spans="1:7" x14ac:dyDescent="0.25">
      <c r="A45" s="71">
        <f t="shared" si="4"/>
        <v>45658</v>
      </c>
      <c r="B45" s="72">
        <v>31</v>
      </c>
      <c r="C45" s="67">
        <f t="shared" si="5"/>
        <v>12541.519914599259</v>
      </c>
      <c r="D45" s="73">
        <f t="shared" si="0"/>
        <v>34.49</v>
      </c>
      <c r="E45" s="73">
        <f t="shared" si="2"/>
        <v>401.61752316006579</v>
      </c>
      <c r="F45" s="73">
        <f t="shared" si="3"/>
        <v>436.11</v>
      </c>
      <c r="G45" s="73">
        <f t="shared" si="1"/>
        <v>12139.902391439193</v>
      </c>
    </row>
    <row r="46" spans="1:7" x14ac:dyDescent="0.25">
      <c r="A46" s="71">
        <f t="shared" si="4"/>
        <v>45689</v>
      </c>
      <c r="B46" s="72">
        <v>32</v>
      </c>
      <c r="C46" s="67">
        <f t="shared" si="5"/>
        <v>12139.902391439193</v>
      </c>
      <c r="D46" s="73">
        <f t="shared" si="0"/>
        <v>33.380000000000003</v>
      </c>
      <c r="E46" s="73">
        <f t="shared" si="2"/>
        <v>402.72197134875597</v>
      </c>
      <c r="F46" s="73">
        <f t="shared" si="3"/>
        <v>436.11</v>
      </c>
      <c r="G46" s="73">
        <f t="shared" si="1"/>
        <v>11737.180420090437</v>
      </c>
    </row>
    <row r="47" spans="1:7" x14ac:dyDescent="0.25">
      <c r="A47" s="71">
        <f t="shared" si="4"/>
        <v>45717</v>
      </c>
      <c r="B47" s="72">
        <v>33</v>
      </c>
      <c r="C47" s="67">
        <f t="shared" si="5"/>
        <v>11737.180420090437</v>
      </c>
      <c r="D47" s="73">
        <f t="shared" si="0"/>
        <v>32.28</v>
      </c>
      <c r="E47" s="73">
        <f t="shared" si="2"/>
        <v>403.82945676996502</v>
      </c>
      <c r="F47" s="73">
        <f t="shared" si="3"/>
        <v>436.11</v>
      </c>
      <c r="G47" s="73">
        <f t="shared" si="1"/>
        <v>11333.350963320472</v>
      </c>
    </row>
    <row r="48" spans="1:7" x14ac:dyDescent="0.25">
      <c r="A48" s="71">
        <f t="shared" si="4"/>
        <v>45748</v>
      </c>
      <c r="B48" s="72">
        <v>34</v>
      </c>
      <c r="C48" s="67">
        <f t="shared" si="5"/>
        <v>11333.350963320472</v>
      </c>
      <c r="D48" s="73">
        <f t="shared" si="0"/>
        <v>31.17</v>
      </c>
      <c r="E48" s="73">
        <f t="shared" si="2"/>
        <v>404.93998777608238</v>
      </c>
      <c r="F48" s="73">
        <f t="shared" si="3"/>
        <v>436.11</v>
      </c>
      <c r="G48" s="73">
        <f t="shared" si="1"/>
        <v>10928.41097554439</v>
      </c>
    </row>
    <row r="49" spans="1:7" x14ac:dyDescent="0.25">
      <c r="A49" s="71">
        <f t="shared" si="4"/>
        <v>45778</v>
      </c>
      <c r="B49" s="72">
        <v>35</v>
      </c>
      <c r="C49" s="67">
        <f t="shared" si="5"/>
        <v>10928.41097554439</v>
      </c>
      <c r="D49" s="73">
        <f t="shared" si="0"/>
        <v>30.05</v>
      </c>
      <c r="E49" s="73">
        <f t="shared" si="2"/>
        <v>406.05357274246666</v>
      </c>
      <c r="F49" s="73">
        <f t="shared" si="3"/>
        <v>436.11</v>
      </c>
      <c r="G49" s="73">
        <f t="shared" si="1"/>
        <v>10522.357402801923</v>
      </c>
    </row>
    <row r="50" spans="1:7" x14ac:dyDescent="0.25">
      <c r="A50" s="71">
        <f t="shared" si="4"/>
        <v>45809</v>
      </c>
      <c r="B50" s="72">
        <v>36</v>
      </c>
      <c r="C50" s="67">
        <f t="shared" si="5"/>
        <v>10522.357402801923</v>
      </c>
      <c r="D50" s="73">
        <f t="shared" si="0"/>
        <v>28.94</v>
      </c>
      <c r="E50" s="73">
        <f t="shared" si="2"/>
        <v>407.17022006750835</v>
      </c>
      <c r="F50" s="73">
        <f t="shared" si="3"/>
        <v>436.11</v>
      </c>
      <c r="G50" s="73">
        <f t="shared" si="1"/>
        <v>10115.187182734415</v>
      </c>
    </row>
    <row r="51" spans="1:7" x14ac:dyDescent="0.25">
      <c r="A51" s="71">
        <f t="shared" si="4"/>
        <v>45839</v>
      </c>
      <c r="B51" s="72">
        <v>37</v>
      </c>
      <c r="C51" s="67">
        <f t="shared" si="5"/>
        <v>10115.187182734415</v>
      </c>
      <c r="D51" s="73">
        <f t="shared" si="0"/>
        <v>27.82</v>
      </c>
      <c r="E51" s="73">
        <f t="shared" si="2"/>
        <v>408.28993817269406</v>
      </c>
      <c r="F51" s="73">
        <f t="shared" si="3"/>
        <v>436.11</v>
      </c>
      <c r="G51" s="73">
        <f t="shared" si="1"/>
        <v>9706.8972445617201</v>
      </c>
    </row>
    <row r="52" spans="1:7" x14ac:dyDescent="0.25">
      <c r="A52" s="71">
        <f t="shared" si="4"/>
        <v>45870</v>
      </c>
      <c r="B52" s="72">
        <v>38</v>
      </c>
      <c r="C52" s="67">
        <f t="shared" si="5"/>
        <v>9706.8972445617201</v>
      </c>
      <c r="D52" s="73">
        <f t="shared" si="0"/>
        <v>26.69</v>
      </c>
      <c r="E52" s="73">
        <f t="shared" si="2"/>
        <v>409.41273550266897</v>
      </c>
      <c r="F52" s="73">
        <f t="shared" si="3"/>
        <v>436.11</v>
      </c>
      <c r="G52" s="73">
        <f t="shared" si="1"/>
        <v>9297.4845090590516</v>
      </c>
    </row>
    <row r="53" spans="1:7" x14ac:dyDescent="0.25">
      <c r="A53" s="71">
        <f t="shared" si="4"/>
        <v>45901</v>
      </c>
      <c r="B53" s="72">
        <v>39</v>
      </c>
      <c r="C53" s="67">
        <f t="shared" si="5"/>
        <v>9297.4845090590516</v>
      </c>
      <c r="D53" s="73">
        <f t="shared" si="0"/>
        <v>25.57</v>
      </c>
      <c r="E53" s="73">
        <f t="shared" si="2"/>
        <v>410.53862052530133</v>
      </c>
      <c r="F53" s="73">
        <f t="shared" si="3"/>
        <v>436.11</v>
      </c>
      <c r="G53" s="73">
        <f t="shared" si="1"/>
        <v>8886.9458885337499</v>
      </c>
    </row>
    <row r="54" spans="1:7" x14ac:dyDescent="0.25">
      <c r="A54" s="71">
        <f t="shared" si="4"/>
        <v>45931</v>
      </c>
      <c r="B54" s="72">
        <v>40</v>
      </c>
      <c r="C54" s="67">
        <f t="shared" si="5"/>
        <v>8886.9458885337499</v>
      </c>
      <c r="D54" s="73">
        <f t="shared" si="0"/>
        <v>24.44</v>
      </c>
      <c r="E54" s="73">
        <f t="shared" si="2"/>
        <v>411.66760173174589</v>
      </c>
      <c r="F54" s="73">
        <f t="shared" si="3"/>
        <v>436.11</v>
      </c>
      <c r="G54" s="73">
        <f t="shared" si="1"/>
        <v>8475.278286802004</v>
      </c>
    </row>
    <row r="55" spans="1:7" x14ac:dyDescent="0.25">
      <c r="A55" s="71">
        <f t="shared" si="4"/>
        <v>45962</v>
      </c>
      <c r="B55" s="72">
        <v>41</v>
      </c>
      <c r="C55" s="67">
        <f t="shared" si="5"/>
        <v>8475.278286802004</v>
      </c>
      <c r="D55" s="73">
        <f t="shared" si="0"/>
        <v>23.31</v>
      </c>
      <c r="E55" s="73">
        <f t="shared" si="2"/>
        <v>412.79968763650822</v>
      </c>
      <c r="F55" s="73">
        <f t="shared" si="3"/>
        <v>436.11</v>
      </c>
      <c r="G55" s="73">
        <f t="shared" si="1"/>
        <v>8062.4785991654953</v>
      </c>
    </row>
    <row r="56" spans="1:7" x14ac:dyDescent="0.25">
      <c r="A56" s="71">
        <f t="shared" si="4"/>
        <v>45992</v>
      </c>
      <c r="B56" s="72">
        <v>42</v>
      </c>
      <c r="C56" s="67">
        <f t="shared" si="5"/>
        <v>8062.4785991654953</v>
      </c>
      <c r="D56" s="73">
        <f t="shared" si="0"/>
        <v>22.17</v>
      </c>
      <c r="E56" s="73">
        <f t="shared" si="2"/>
        <v>413.93488677750855</v>
      </c>
      <c r="F56" s="73">
        <f t="shared" si="3"/>
        <v>436.11</v>
      </c>
      <c r="G56" s="73">
        <f t="shared" si="1"/>
        <v>7648.5437123879865</v>
      </c>
    </row>
    <row r="57" spans="1:7" x14ac:dyDescent="0.25">
      <c r="A57" s="71">
        <f t="shared" si="4"/>
        <v>46023</v>
      </c>
      <c r="B57" s="72">
        <v>43</v>
      </c>
      <c r="C57" s="67">
        <f t="shared" si="5"/>
        <v>7648.5437123879865</v>
      </c>
      <c r="D57" s="73">
        <f t="shared" si="0"/>
        <v>21.03</v>
      </c>
      <c r="E57" s="73">
        <f t="shared" si="2"/>
        <v>415.07320771614673</v>
      </c>
      <c r="F57" s="73">
        <f t="shared" si="3"/>
        <v>436.11</v>
      </c>
      <c r="G57" s="73">
        <f t="shared" si="1"/>
        <v>7233.47050467184</v>
      </c>
    </row>
    <row r="58" spans="1:7" x14ac:dyDescent="0.25">
      <c r="A58" s="71">
        <f t="shared" si="4"/>
        <v>46054</v>
      </c>
      <c r="B58" s="72">
        <v>44</v>
      </c>
      <c r="C58" s="67">
        <f t="shared" si="5"/>
        <v>7233.47050467184</v>
      </c>
      <c r="D58" s="73">
        <f t="shared" si="0"/>
        <v>19.89</v>
      </c>
      <c r="E58" s="73">
        <f t="shared" si="2"/>
        <v>416.21465903736612</v>
      </c>
      <c r="F58" s="73">
        <f t="shared" si="3"/>
        <v>436.11</v>
      </c>
      <c r="G58" s="73">
        <f t="shared" si="1"/>
        <v>6817.2558456344741</v>
      </c>
    </row>
    <row r="59" spans="1:7" x14ac:dyDescent="0.25">
      <c r="A59" s="71">
        <f t="shared" si="4"/>
        <v>46082</v>
      </c>
      <c r="B59" s="72">
        <v>45</v>
      </c>
      <c r="C59" s="67">
        <f t="shared" si="5"/>
        <v>6817.2558456344741</v>
      </c>
      <c r="D59" s="73">
        <f t="shared" si="0"/>
        <v>18.75</v>
      </c>
      <c r="E59" s="73">
        <f t="shared" si="2"/>
        <v>417.35924934971894</v>
      </c>
      <c r="F59" s="73">
        <f t="shared" si="3"/>
        <v>436.11</v>
      </c>
      <c r="G59" s="73">
        <f t="shared" si="1"/>
        <v>6399.8965962847551</v>
      </c>
    </row>
    <row r="60" spans="1:7" x14ac:dyDescent="0.25">
      <c r="A60" s="71">
        <f t="shared" si="4"/>
        <v>46113</v>
      </c>
      <c r="B60" s="72">
        <v>46</v>
      </c>
      <c r="C60" s="67">
        <f t="shared" si="5"/>
        <v>6399.8965962847551</v>
      </c>
      <c r="D60" s="73">
        <f t="shared" si="0"/>
        <v>17.600000000000001</v>
      </c>
      <c r="E60" s="73">
        <f t="shared" si="2"/>
        <v>418.50698728543063</v>
      </c>
      <c r="F60" s="73">
        <f t="shared" si="3"/>
        <v>436.11</v>
      </c>
      <c r="G60" s="73">
        <f t="shared" si="1"/>
        <v>5981.3896089993241</v>
      </c>
    </row>
    <row r="61" spans="1:7" x14ac:dyDescent="0.25">
      <c r="A61" s="71">
        <f t="shared" si="4"/>
        <v>46143</v>
      </c>
      <c r="B61" s="72">
        <v>47</v>
      </c>
      <c r="C61" s="67">
        <f t="shared" si="5"/>
        <v>5981.3896089993241</v>
      </c>
      <c r="D61" s="73">
        <f t="shared" si="0"/>
        <v>16.45</v>
      </c>
      <c r="E61" s="73">
        <f t="shared" si="2"/>
        <v>419.65788150046558</v>
      </c>
      <c r="F61" s="73">
        <f t="shared" si="3"/>
        <v>436.11</v>
      </c>
      <c r="G61" s="73">
        <f t="shared" si="1"/>
        <v>5561.7317274988582</v>
      </c>
    </row>
    <row r="62" spans="1:7" x14ac:dyDescent="0.25">
      <c r="A62" s="71">
        <f t="shared" si="4"/>
        <v>46174</v>
      </c>
      <c r="B62" s="72">
        <v>48</v>
      </c>
      <c r="C62" s="67">
        <f t="shared" si="5"/>
        <v>5561.7317274988582</v>
      </c>
      <c r="D62" s="73">
        <f t="shared" si="0"/>
        <v>15.29</v>
      </c>
      <c r="E62" s="73">
        <f t="shared" si="2"/>
        <v>420.81194067459182</v>
      </c>
      <c r="F62" s="73">
        <f t="shared" si="3"/>
        <v>436.11</v>
      </c>
      <c r="G62" s="73">
        <f t="shared" si="1"/>
        <v>5140.9197868242663</v>
      </c>
    </row>
    <row r="63" spans="1:7" x14ac:dyDescent="0.25">
      <c r="A63" s="71">
        <f t="shared" si="4"/>
        <v>46204</v>
      </c>
      <c r="B63" s="72">
        <v>49</v>
      </c>
      <c r="C63" s="67">
        <f t="shared" si="5"/>
        <v>5140.9197868242663</v>
      </c>
      <c r="D63" s="73">
        <f t="shared" si="0"/>
        <v>14.14</v>
      </c>
      <c r="E63" s="73">
        <f t="shared" si="2"/>
        <v>421.96917351144691</v>
      </c>
      <c r="F63" s="73">
        <f t="shared" si="3"/>
        <v>436.11</v>
      </c>
      <c r="G63" s="73">
        <f t="shared" si="1"/>
        <v>4718.9506133128198</v>
      </c>
    </row>
    <row r="64" spans="1:7" x14ac:dyDescent="0.25">
      <c r="A64" s="71">
        <f t="shared" si="4"/>
        <v>46235</v>
      </c>
      <c r="B64" s="72">
        <v>50</v>
      </c>
      <c r="C64" s="67">
        <f t="shared" si="5"/>
        <v>4718.9506133128198</v>
      </c>
      <c r="D64" s="73">
        <f t="shared" si="0"/>
        <v>12.98</v>
      </c>
      <c r="E64" s="73">
        <f t="shared" si="2"/>
        <v>423.12958873860345</v>
      </c>
      <c r="F64" s="73">
        <f t="shared" si="3"/>
        <v>436.11</v>
      </c>
      <c r="G64" s="73">
        <f t="shared" si="1"/>
        <v>4295.8210245742166</v>
      </c>
    </row>
    <row r="65" spans="1:7" x14ac:dyDescent="0.25">
      <c r="A65" s="71">
        <f t="shared" si="4"/>
        <v>46266</v>
      </c>
      <c r="B65" s="72">
        <v>51</v>
      </c>
      <c r="C65" s="67">
        <f t="shared" si="5"/>
        <v>4295.8210245742166</v>
      </c>
      <c r="D65" s="73">
        <f t="shared" si="0"/>
        <v>11.81</v>
      </c>
      <c r="E65" s="73">
        <f t="shared" si="2"/>
        <v>424.29319510763463</v>
      </c>
      <c r="F65" s="73">
        <f t="shared" si="3"/>
        <v>436.11</v>
      </c>
      <c r="G65" s="73">
        <f t="shared" si="1"/>
        <v>3871.5278294665818</v>
      </c>
    </row>
    <row r="66" spans="1:7" x14ac:dyDescent="0.25">
      <c r="A66" s="71">
        <f t="shared" si="4"/>
        <v>46296</v>
      </c>
      <c r="B66" s="72">
        <v>52</v>
      </c>
      <c r="C66" s="67">
        <f t="shared" si="5"/>
        <v>3871.5278294665818</v>
      </c>
      <c r="D66" s="73">
        <f t="shared" si="0"/>
        <v>10.65</v>
      </c>
      <c r="E66" s="73">
        <f t="shared" si="2"/>
        <v>425.46000139418061</v>
      </c>
      <c r="F66" s="73">
        <f t="shared" si="3"/>
        <v>436.11</v>
      </c>
      <c r="G66" s="73">
        <f t="shared" si="1"/>
        <v>3446.0678280724014</v>
      </c>
    </row>
    <row r="67" spans="1:7" x14ac:dyDescent="0.25">
      <c r="A67" s="71">
        <f t="shared" si="4"/>
        <v>46327</v>
      </c>
      <c r="B67" s="72">
        <v>53</v>
      </c>
      <c r="C67" s="67">
        <f t="shared" si="5"/>
        <v>3446.0678280724014</v>
      </c>
      <c r="D67" s="73">
        <f t="shared" si="0"/>
        <v>9.48</v>
      </c>
      <c r="E67" s="73">
        <f t="shared" si="2"/>
        <v>426.63001639801462</v>
      </c>
      <c r="F67" s="73">
        <f t="shared" si="3"/>
        <v>436.11</v>
      </c>
      <c r="G67" s="73">
        <f t="shared" si="1"/>
        <v>3019.4378116743869</v>
      </c>
    </row>
    <row r="68" spans="1:7" x14ac:dyDescent="0.25">
      <c r="A68" s="71">
        <f t="shared" si="4"/>
        <v>46357</v>
      </c>
      <c r="B68" s="72">
        <v>54</v>
      </c>
      <c r="C68" s="67">
        <f t="shared" si="5"/>
        <v>3019.4378116743869</v>
      </c>
      <c r="D68" s="73">
        <f t="shared" si="0"/>
        <v>8.3000000000000007</v>
      </c>
      <c r="E68" s="73">
        <f t="shared" si="2"/>
        <v>427.80324894310917</v>
      </c>
      <c r="F68" s="73">
        <f t="shared" si="3"/>
        <v>436.11</v>
      </c>
      <c r="G68" s="73">
        <f t="shared" si="1"/>
        <v>2591.6345627312776</v>
      </c>
    </row>
    <row r="69" spans="1:7" x14ac:dyDescent="0.25">
      <c r="A69" s="71">
        <f t="shared" si="4"/>
        <v>46388</v>
      </c>
      <c r="B69" s="72">
        <v>55</v>
      </c>
      <c r="C69" s="67">
        <f t="shared" si="5"/>
        <v>2591.6345627312776</v>
      </c>
      <c r="D69" s="73">
        <f t="shared" si="0"/>
        <v>7.13</v>
      </c>
      <c r="E69" s="73">
        <f t="shared" si="2"/>
        <v>428.97970787770271</v>
      </c>
      <c r="F69" s="73">
        <f t="shared" si="3"/>
        <v>436.11</v>
      </c>
      <c r="G69" s="73">
        <f t="shared" si="1"/>
        <v>2162.6548548535748</v>
      </c>
    </row>
    <row r="70" spans="1:7" x14ac:dyDescent="0.25">
      <c r="A70" s="71">
        <f t="shared" si="4"/>
        <v>46419</v>
      </c>
      <c r="B70" s="72">
        <v>56</v>
      </c>
      <c r="C70" s="67">
        <f t="shared" si="5"/>
        <v>2162.6548548535748</v>
      </c>
      <c r="D70" s="73">
        <f t="shared" si="0"/>
        <v>5.95</v>
      </c>
      <c r="E70" s="73">
        <f t="shared" si="2"/>
        <v>430.15940207436637</v>
      </c>
      <c r="F70" s="73">
        <f t="shared" si="3"/>
        <v>436.11</v>
      </c>
      <c r="G70" s="73">
        <f t="shared" si="1"/>
        <v>1732.4954527792083</v>
      </c>
    </row>
    <row r="71" spans="1:7" x14ac:dyDescent="0.25">
      <c r="A71" s="71">
        <f t="shared" si="4"/>
        <v>46447</v>
      </c>
      <c r="B71" s="72">
        <v>57</v>
      </c>
      <c r="C71" s="67">
        <f t="shared" si="5"/>
        <v>1732.4954527792083</v>
      </c>
      <c r="D71" s="73">
        <f t="shared" si="0"/>
        <v>4.76</v>
      </c>
      <c r="E71" s="73">
        <f t="shared" si="2"/>
        <v>431.34234043007086</v>
      </c>
      <c r="F71" s="73">
        <f t="shared" si="3"/>
        <v>436.11</v>
      </c>
      <c r="G71" s="73">
        <f t="shared" si="1"/>
        <v>1301.1531123491375</v>
      </c>
    </row>
    <row r="72" spans="1:7" x14ac:dyDescent="0.25">
      <c r="A72" s="71">
        <f t="shared" si="4"/>
        <v>46478</v>
      </c>
      <c r="B72" s="72">
        <v>58</v>
      </c>
      <c r="C72" s="67">
        <f t="shared" si="5"/>
        <v>1301.1531123491375</v>
      </c>
      <c r="D72" s="73">
        <f t="shared" si="0"/>
        <v>3.58</v>
      </c>
      <c r="E72" s="73">
        <f t="shared" si="2"/>
        <v>432.52853186625356</v>
      </c>
      <c r="F72" s="73">
        <f t="shared" si="3"/>
        <v>436.11</v>
      </c>
      <c r="G72" s="73">
        <f t="shared" si="1"/>
        <v>868.62458048288386</v>
      </c>
    </row>
    <row r="73" spans="1:7" x14ac:dyDescent="0.25">
      <c r="A73" s="71">
        <f t="shared" si="4"/>
        <v>46508</v>
      </c>
      <c r="B73" s="72">
        <v>59</v>
      </c>
      <c r="C73" s="67">
        <f t="shared" si="5"/>
        <v>868.62458048288386</v>
      </c>
      <c r="D73" s="73">
        <f t="shared" si="0"/>
        <v>2.39</v>
      </c>
      <c r="E73" s="73">
        <f t="shared" si="2"/>
        <v>433.71798532888579</v>
      </c>
      <c r="F73" s="73">
        <f t="shared" si="3"/>
        <v>436.11</v>
      </c>
      <c r="G73" s="73">
        <f t="shared" si="1"/>
        <v>434.90659515399807</v>
      </c>
    </row>
    <row r="74" spans="1:7" x14ac:dyDescent="0.25">
      <c r="A74" s="71">
        <f t="shared" si="4"/>
        <v>46539</v>
      </c>
      <c r="B74" s="72">
        <v>60</v>
      </c>
      <c r="C74" s="67">
        <f t="shared" si="5"/>
        <v>434.90659515399807</v>
      </c>
      <c r="D74" s="73">
        <f t="shared" si="0"/>
        <v>1.2</v>
      </c>
      <c r="E74" s="73">
        <f t="shared" si="2"/>
        <v>434.91070978854026</v>
      </c>
      <c r="F74" s="73">
        <f t="shared" si="3"/>
        <v>436.11</v>
      </c>
      <c r="G74" s="143">
        <f t="shared" si="1"/>
        <v>-4.1146345421907426E-3</v>
      </c>
    </row>
    <row r="75" spans="1:7" x14ac:dyDescent="0.25">
      <c r="A75" s="71"/>
      <c r="B75" s="72"/>
      <c r="C75" s="67"/>
      <c r="D75" s="73"/>
      <c r="E75" s="73"/>
      <c r="F75" s="73"/>
      <c r="G75" s="73"/>
    </row>
    <row r="76" spans="1:7" x14ac:dyDescent="0.25">
      <c r="A76" s="71"/>
      <c r="B76" s="72"/>
      <c r="C76" s="67"/>
      <c r="D76" s="73"/>
      <c r="E76" s="73"/>
      <c r="F76" s="73"/>
      <c r="G76" s="73"/>
    </row>
    <row r="77" spans="1:7" x14ac:dyDescent="0.25">
      <c r="A77" s="71"/>
      <c r="B77" s="72"/>
      <c r="C77" s="67"/>
      <c r="D77" s="73"/>
      <c r="E77" s="73"/>
      <c r="F77" s="73"/>
      <c r="G77" s="73"/>
    </row>
    <row r="78" spans="1:7" x14ac:dyDescent="0.25">
      <c r="A78" s="71"/>
      <c r="B78" s="72"/>
      <c r="C78" s="67"/>
      <c r="D78" s="73"/>
      <c r="E78" s="73"/>
      <c r="F78" s="73"/>
      <c r="G78" s="73"/>
    </row>
    <row r="79" spans="1:7" x14ac:dyDescent="0.25">
      <c r="A79" s="71"/>
      <c r="B79" s="72"/>
      <c r="C79" s="67"/>
      <c r="D79" s="73"/>
      <c r="E79" s="73"/>
      <c r="F79" s="73"/>
      <c r="G79" s="73"/>
    </row>
    <row r="80" spans="1:7" x14ac:dyDescent="0.25">
      <c r="A80" s="71"/>
      <c r="B80" s="72"/>
      <c r="C80" s="67"/>
      <c r="D80" s="73"/>
      <c r="E80" s="73"/>
      <c r="F80" s="73"/>
      <c r="G80" s="73"/>
    </row>
    <row r="81" spans="1:7" x14ac:dyDescent="0.25">
      <c r="A81" s="71"/>
      <c r="B81" s="72"/>
      <c r="C81" s="67"/>
      <c r="D81" s="73"/>
      <c r="E81" s="73"/>
      <c r="F81" s="73"/>
      <c r="G81" s="73"/>
    </row>
    <row r="82" spans="1:7" x14ac:dyDescent="0.25">
      <c r="A82" s="71"/>
      <c r="B82" s="72"/>
      <c r="C82" s="67"/>
      <c r="D82" s="73"/>
      <c r="E82" s="73"/>
      <c r="F82" s="73"/>
      <c r="G82" s="73"/>
    </row>
    <row r="83" spans="1:7" x14ac:dyDescent="0.25">
      <c r="A83" s="71"/>
      <c r="B83" s="72"/>
      <c r="C83" s="67"/>
      <c r="D83" s="73"/>
      <c r="E83" s="73"/>
      <c r="F83" s="73"/>
      <c r="G83" s="73"/>
    </row>
    <row r="84" spans="1:7" x14ac:dyDescent="0.25">
      <c r="A84" s="71"/>
      <c r="B84" s="72"/>
      <c r="C84" s="67"/>
      <c r="D84" s="73"/>
      <c r="E84" s="73"/>
      <c r="F84" s="73"/>
      <c r="G84" s="73"/>
    </row>
    <row r="85" spans="1:7" x14ac:dyDescent="0.25">
      <c r="A85" s="71"/>
      <c r="B85" s="72"/>
      <c r="C85" s="67"/>
      <c r="D85" s="73"/>
      <c r="E85" s="73"/>
      <c r="F85" s="73"/>
      <c r="G85" s="73"/>
    </row>
    <row r="86" spans="1:7" x14ac:dyDescent="0.25">
      <c r="A86" s="71"/>
      <c r="B86" s="72"/>
      <c r="C86" s="67"/>
      <c r="D86" s="73"/>
      <c r="E86" s="73"/>
      <c r="F86" s="73"/>
      <c r="G86" s="73"/>
    </row>
    <row r="87" spans="1:7" x14ac:dyDescent="0.25">
      <c r="A87" s="71"/>
      <c r="B87" s="72"/>
      <c r="C87" s="67"/>
      <c r="D87" s="73"/>
      <c r="E87" s="73"/>
      <c r="F87" s="73"/>
      <c r="G87" s="73"/>
    </row>
    <row r="88" spans="1:7" x14ac:dyDescent="0.25">
      <c r="A88" s="71"/>
      <c r="B88" s="72"/>
      <c r="C88" s="67"/>
      <c r="D88" s="73"/>
      <c r="E88" s="73"/>
      <c r="F88" s="73"/>
      <c r="G88" s="73"/>
    </row>
    <row r="89" spans="1:7" x14ac:dyDescent="0.25">
      <c r="A89" s="71"/>
      <c r="B89" s="72"/>
      <c r="C89" s="67"/>
      <c r="D89" s="73"/>
      <c r="E89" s="73"/>
      <c r="F89" s="73"/>
      <c r="G89" s="73"/>
    </row>
    <row r="90" spans="1:7" x14ac:dyDescent="0.25">
      <c r="A90" s="71"/>
      <c r="B90" s="72"/>
      <c r="C90" s="67"/>
      <c r="D90" s="73"/>
      <c r="E90" s="73"/>
      <c r="F90" s="73"/>
      <c r="G90" s="73"/>
    </row>
    <row r="91" spans="1:7" x14ac:dyDescent="0.25">
      <c r="A91" s="71"/>
      <c r="B91" s="72"/>
      <c r="C91" s="67"/>
      <c r="D91" s="73"/>
      <c r="E91" s="73"/>
      <c r="F91" s="73"/>
      <c r="G91" s="73"/>
    </row>
    <row r="92" spans="1:7" x14ac:dyDescent="0.25">
      <c r="A92" s="71"/>
      <c r="B92" s="72"/>
      <c r="C92" s="67"/>
      <c r="D92" s="73"/>
      <c r="E92" s="73"/>
      <c r="F92" s="73"/>
      <c r="G92" s="73"/>
    </row>
    <row r="93" spans="1:7" x14ac:dyDescent="0.25">
      <c r="A93" s="71"/>
      <c r="B93" s="72"/>
      <c r="C93" s="67"/>
      <c r="D93" s="73"/>
      <c r="E93" s="73"/>
      <c r="F93" s="73"/>
      <c r="G93" s="73"/>
    </row>
    <row r="94" spans="1:7" x14ac:dyDescent="0.25">
      <c r="A94" s="71"/>
      <c r="B94" s="72"/>
      <c r="C94" s="67"/>
      <c r="D94" s="73"/>
      <c r="E94" s="73"/>
      <c r="F94" s="73"/>
      <c r="G94" s="73"/>
    </row>
    <row r="95" spans="1:7" x14ac:dyDescent="0.25">
      <c r="A95" s="71"/>
      <c r="B95" s="72"/>
      <c r="C95" s="67"/>
      <c r="D95" s="73"/>
      <c r="E95" s="73"/>
      <c r="F95" s="73"/>
      <c r="G95" s="73"/>
    </row>
    <row r="96" spans="1:7" x14ac:dyDescent="0.25">
      <c r="A96" s="71"/>
      <c r="B96" s="72"/>
      <c r="C96" s="67"/>
      <c r="D96" s="73"/>
      <c r="E96" s="73"/>
      <c r="F96" s="73"/>
      <c r="G96" s="73"/>
    </row>
    <row r="97" spans="1:7" x14ac:dyDescent="0.25">
      <c r="A97" s="71"/>
      <c r="B97" s="72"/>
      <c r="C97" s="67"/>
      <c r="D97" s="73"/>
      <c r="E97" s="73"/>
      <c r="F97" s="73"/>
      <c r="G97" s="73"/>
    </row>
    <row r="98" spans="1:7" x14ac:dyDescent="0.25">
      <c r="A98" s="71"/>
      <c r="B98" s="72"/>
      <c r="C98" s="67"/>
      <c r="D98" s="73"/>
      <c r="E98" s="73"/>
      <c r="F98" s="73"/>
      <c r="G98" s="73"/>
    </row>
    <row r="99" spans="1:7" x14ac:dyDescent="0.25">
      <c r="A99" s="71"/>
      <c r="B99" s="72"/>
      <c r="C99" s="67"/>
      <c r="D99" s="73"/>
      <c r="E99" s="73"/>
      <c r="F99" s="73"/>
      <c r="G99" s="73"/>
    </row>
    <row r="100" spans="1:7" x14ac:dyDescent="0.25">
      <c r="A100" s="71"/>
      <c r="B100" s="72"/>
      <c r="C100" s="67"/>
      <c r="D100" s="73"/>
      <c r="E100" s="73"/>
      <c r="F100" s="73"/>
      <c r="G100" s="73"/>
    </row>
    <row r="101" spans="1:7" x14ac:dyDescent="0.25">
      <c r="A101" s="71"/>
      <c r="B101" s="72"/>
      <c r="C101" s="67"/>
      <c r="D101" s="73"/>
      <c r="E101" s="73"/>
      <c r="F101" s="73"/>
      <c r="G101" s="73"/>
    </row>
    <row r="102" spans="1:7" x14ac:dyDescent="0.25">
      <c r="A102" s="71"/>
      <c r="B102" s="72"/>
      <c r="C102" s="67"/>
      <c r="D102" s="73"/>
      <c r="E102" s="73"/>
      <c r="F102" s="73"/>
      <c r="G102" s="73"/>
    </row>
    <row r="103" spans="1:7" x14ac:dyDescent="0.25">
      <c r="A103" s="71"/>
      <c r="B103" s="72"/>
      <c r="C103" s="67"/>
      <c r="D103" s="73"/>
      <c r="E103" s="73"/>
      <c r="F103" s="73"/>
      <c r="G103" s="73"/>
    </row>
    <row r="104" spans="1:7" x14ac:dyDescent="0.25">
      <c r="A104" s="71"/>
      <c r="B104" s="72"/>
      <c r="C104" s="67"/>
      <c r="D104" s="73"/>
      <c r="E104" s="73"/>
      <c r="F104" s="73"/>
      <c r="G104" s="73"/>
    </row>
    <row r="105" spans="1:7" x14ac:dyDescent="0.25">
      <c r="A105" s="71"/>
      <c r="B105" s="72"/>
      <c r="C105" s="67"/>
      <c r="D105" s="73"/>
      <c r="E105" s="73"/>
      <c r="F105" s="73"/>
      <c r="G105" s="73"/>
    </row>
    <row r="106" spans="1:7" x14ac:dyDescent="0.25">
      <c r="A106" s="71"/>
      <c r="B106" s="72"/>
      <c r="C106" s="67"/>
      <c r="D106" s="73"/>
      <c r="E106" s="73"/>
      <c r="F106" s="73"/>
      <c r="G106" s="73"/>
    </row>
    <row r="107" spans="1:7" x14ac:dyDescent="0.25">
      <c r="A107" s="71"/>
      <c r="B107" s="72"/>
      <c r="C107" s="67"/>
      <c r="D107" s="73"/>
      <c r="E107" s="73"/>
      <c r="F107" s="73"/>
      <c r="G107" s="73"/>
    </row>
    <row r="108" spans="1:7" x14ac:dyDescent="0.25">
      <c r="A108" s="71"/>
      <c r="B108" s="72"/>
      <c r="C108" s="67"/>
      <c r="D108" s="73"/>
      <c r="E108" s="73"/>
      <c r="F108" s="73"/>
      <c r="G108" s="73"/>
    </row>
    <row r="109" spans="1:7" x14ac:dyDescent="0.25">
      <c r="A109" s="71"/>
      <c r="B109" s="72"/>
      <c r="C109" s="67"/>
      <c r="D109" s="73"/>
      <c r="E109" s="73"/>
      <c r="F109" s="73"/>
      <c r="G109" s="73"/>
    </row>
    <row r="110" spans="1:7" x14ac:dyDescent="0.25">
      <c r="A110" s="71"/>
      <c r="B110" s="72"/>
      <c r="C110" s="67"/>
      <c r="D110" s="73"/>
      <c r="E110" s="73"/>
      <c r="F110" s="73"/>
      <c r="G110" s="73"/>
    </row>
    <row r="111" spans="1:7" x14ac:dyDescent="0.25">
      <c r="A111" s="71"/>
      <c r="B111" s="72"/>
      <c r="C111" s="67"/>
      <c r="D111" s="73"/>
      <c r="E111" s="73"/>
      <c r="F111" s="73"/>
      <c r="G111" s="73"/>
    </row>
    <row r="112" spans="1:7" x14ac:dyDescent="0.25">
      <c r="A112" s="71"/>
      <c r="B112" s="72"/>
      <c r="C112" s="67"/>
      <c r="D112" s="73"/>
      <c r="E112" s="73"/>
      <c r="F112" s="73"/>
      <c r="G112" s="73"/>
    </row>
    <row r="113" spans="1:7" x14ac:dyDescent="0.25">
      <c r="A113" s="71"/>
      <c r="B113" s="72"/>
      <c r="C113" s="67"/>
      <c r="D113" s="73"/>
      <c r="E113" s="73"/>
      <c r="F113" s="73"/>
      <c r="G113" s="73"/>
    </row>
    <row r="114" spans="1:7" x14ac:dyDescent="0.25">
      <c r="A114" s="71"/>
      <c r="B114" s="72"/>
      <c r="C114" s="67"/>
      <c r="D114" s="73"/>
      <c r="E114" s="73"/>
      <c r="F114" s="73"/>
      <c r="G114" s="73"/>
    </row>
    <row r="115" spans="1:7" x14ac:dyDescent="0.25">
      <c r="A115" s="71"/>
      <c r="B115" s="72"/>
      <c r="C115" s="67"/>
      <c r="D115" s="73"/>
      <c r="E115" s="73"/>
      <c r="F115" s="73"/>
      <c r="G115" s="73"/>
    </row>
    <row r="116" spans="1:7" x14ac:dyDescent="0.25">
      <c r="A116" s="71"/>
      <c r="B116" s="72"/>
      <c r="C116" s="67"/>
      <c r="D116" s="73"/>
      <c r="E116" s="73"/>
      <c r="F116" s="73"/>
      <c r="G116" s="73"/>
    </row>
    <row r="117" spans="1:7" x14ac:dyDescent="0.25">
      <c r="A117" s="71"/>
      <c r="B117" s="72"/>
      <c r="C117" s="67"/>
      <c r="D117" s="73"/>
      <c r="E117" s="73"/>
      <c r="F117" s="73"/>
      <c r="G117" s="73"/>
    </row>
    <row r="118" spans="1:7" x14ac:dyDescent="0.25">
      <c r="A118" s="71"/>
      <c r="B118" s="72"/>
      <c r="C118" s="67"/>
      <c r="D118" s="73"/>
      <c r="E118" s="73"/>
      <c r="F118" s="73"/>
      <c r="G118" s="73"/>
    </row>
    <row r="119" spans="1:7" x14ac:dyDescent="0.25">
      <c r="A119" s="71"/>
      <c r="B119" s="72"/>
      <c r="C119" s="67"/>
      <c r="D119" s="73"/>
      <c r="E119" s="73"/>
      <c r="F119" s="73"/>
      <c r="G119" s="73"/>
    </row>
    <row r="120" spans="1:7" x14ac:dyDescent="0.25">
      <c r="A120" s="71"/>
      <c r="B120" s="72"/>
      <c r="C120" s="67"/>
      <c r="D120" s="73"/>
      <c r="E120" s="73"/>
      <c r="F120" s="73"/>
      <c r="G120" s="73"/>
    </row>
    <row r="121" spans="1:7" x14ac:dyDescent="0.25">
      <c r="A121" s="71"/>
      <c r="B121" s="72"/>
      <c r="C121" s="67"/>
      <c r="D121" s="73"/>
      <c r="E121" s="73"/>
      <c r="F121" s="73"/>
      <c r="G121" s="73"/>
    </row>
    <row r="122" spans="1:7" x14ac:dyDescent="0.25">
      <c r="A122" s="71"/>
      <c r="B122" s="72"/>
      <c r="C122" s="67"/>
      <c r="D122" s="73"/>
      <c r="E122" s="73"/>
      <c r="F122" s="73"/>
      <c r="G122" s="73"/>
    </row>
    <row r="123" spans="1:7" x14ac:dyDescent="0.25">
      <c r="A123" s="71"/>
      <c r="B123" s="72"/>
      <c r="C123" s="67"/>
      <c r="D123" s="73"/>
      <c r="E123" s="73"/>
      <c r="F123" s="73"/>
      <c r="G123" s="73"/>
    </row>
    <row r="124" spans="1:7" x14ac:dyDescent="0.25">
      <c r="A124" s="71"/>
      <c r="B124" s="72"/>
      <c r="C124" s="67"/>
      <c r="D124" s="73"/>
      <c r="E124" s="73"/>
      <c r="F124" s="73"/>
      <c r="G124" s="73"/>
    </row>
    <row r="125" spans="1:7" x14ac:dyDescent="0.25">
      <c r="A125" s="71"/>
      <c r="B125" s="72"/>
      <c r="C125" s="67"/>
      <c r="D125" s="73"/>
      <c r="E125" s="73"/>
      <c r="F125" s="73"/>
      <c r="G125" s="73"/>
    </row>
    <row r="126" spans="1:7" x14ac:dyDescent="0.25">
      <c r="A126" s="71"/>
      <c r="B126" s="72"/>
      <c r="C126" s="67"/>
      <c r="D126" s="73"/>
      <c r="E126" s="73"/>
      <c r="F126" s="73"/>
      <c r="G126" s="73"/>
    </row>
    <row r="127" spans="1:7" x14ac:dyDescent="0.25">
      <c r="A127" s="71"/>
      <c r="B127" s="72"/>
      <c r="C127" s="67"/>
      <c r="D127" s="73"/>
      <c r="E127" s="73"/>
      <c r="F127" s="73"/>
      <c r="G127" s="73"/>
    </row>
    <row r="128" spans="1:7" x14ac:dyDescent="0.25">
      <c r="A128" s="71"/>
      <c r="B128" s="72"/>
      <c r="C128" s="67"/>
      <c r="D128" s="73"/>
      <c r="E128" s="73"/>
      <c r="F128" s="73"/>
      <c r="G128" s="73"/>
    </row>
    <row r="129" spans="1:7" x14ac:dyDescent="0.25">
      <c r="A129" s="71"/>
      <c r="B129" s="72"/>
      <c r="C129" s="67"/>
      <c r="D129" s="73"/>
      <c r="E129" s="73"/>
      <c r="F129" s="73"/>
      <c r="G129" s="73"/>
    </row>
    <row r="130" spans="1:7" x14ac:dyDescent="0.25">
      <c r="A130" s="71"/>
      <c r="B130" s="72"/>
      <c r="C130" s="67"/>
      <c r="D130" s="73"/>
      <c r="E130" s="73"/>
      <c r="F130" s="73"/>
      <c r="G130" s="73"/>
    </row>
    <row r="131" spans="1:7" x14ac:dyDescent="0.25">
      <c r="A131" s="71"/>
      <c r="B131" s="72"/>
      <c r="C131" s="67"/>
      <c r="D131" s="73"/>
      <c r="E131" s="73"/>
      <c r="F131" s="73"/>
      <c r="G131" s="73"/>
    </row>
    <row r="132" spans="1:7" x14ac:dyDescent="0.25">
      <c r="A132" s="71"/>
      <c r="B132" s="72"/>
      <c r="C132" s="67"/>
      <c r="D132" s="73"/>
      <c r="E132" s="73"/>
      <c r="F132" s="73"/>
      <c r="G132" s="73"/>
    </row>
    <row r="133" spans="1:7" x14ac:dyDescent="0.25">
      <c r="A133" s="71"/>
      <c r="B133" s="72"/>
      <c r="C133" s="67"/>
      <c r="D133" s="73"/>
      <c r="E133" s="73"/>
      <c r="F133" s="73"/>
      <c r="G133" s="73"/>
    </row>
    <row r="134" spans="1:7" x14ac:dyDescent="0.25">
      <c r="A134" s="71"/>
      <c r="B134" s="72"/>
      <c r="C134" s="67"/>
      <c r="D134" s="73"/>
      <c r="E134" s="73"/>
      <c r="F134" s="73"/>
      <c r="G134" s="73"/>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2" ma:contentTypeDescription="Create a new document." ma:contentTypeScope="" ma:versionID="ab8c98af1ca41ec23fdf2306a69c0cd3">
  <xsd:schema xmlns:xsd="http://www.w3.org/2001/XMLSchema" xmlns:xs="http://www.w3.org/2001/XMLSchema" xmlns:p="http://schemas.microsoft.com/office/2006/metadata/properties" xmlns:ns2="a4634551-c501-4e5e-ac96-dde1e0c9b252" xmlns:ns3="4295b89e-2911-42f0-a767-8ca596d6842f" targetNamespace="http://schemas.microsoft.com/office/2006/metadata/properties" ma:root="true" ma:fieldsID="68dbe3740fe3073fe3bb389b8f6c47a3" ns2:_="" ns3:_="">
    <xsd:import namespace="a4634551-c501-4e5e-ac96-dde1e0c9b252"/>
    <xsd:import namespace="4295b89e-2911-42f0-a767-8ca596d6842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SharedWithUsers xmlns="4295b89e-2911-42f0-a767-8ca596d6842f">
      <UserInfo>
        <DisplayName/>
        <AccountId xsi:nil="true"/>
        <AccountType/>
      </UserInfo>
    </SharedWithUsers>
  </documentManagement>
</p:properties>
</file>

<file path=customXml/itemProps1.xml><?xml version="1.0" encoding="utf-8"?>
<ds:datastoreItem xmlns:ds="http://schemas.openxmlformats.org/officeDocument/2006/customXml" ds:itemID="{2EF27AF7-96C8-468D-BDEC-BF4FBC6A3E85}">
  <ds:schemaRefs>
    <ds:schemaRef ds:uri="http://schemas.microsoft.com/office/2006/metadata/longProperties"/>
  </ds:schemaRefs>
</ds:datastoreItem>
</file>

<file path=customXml/itemProps2.xml><?xml version="1.0" encoding="utf-8"?>
<ds:datastoreItem xmlns:ds="http://schemas.openxmlformats.org/officeDocument/2006/customXml" ds:itemID="{91A83B65-561B-4064-902D-7F25125357D4}">
  <ds:schemaRefs>
    <ds:schemaRef ds:uri="http://schemas.microsoft.com/sharepoint/v3/contenttype/forms"/>
  </ds:schemaRefs>
</ds:datastoreItem>
</file>

<file path=customXml/itemProps3.xml><?xml version="1.0" encoding="utf-8"?>
<ds:datastoreItem xmlns:ds="http://schemas.openxmlformats.org/officeDocument/2006/customXml" ds:itemID="{4E5F911D-0A71-43D6-9519-2A6BA0D9E1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34551-c501-4e5e-ac96-dde1e0c9b252"/>
    <ds:schemaRef ds:uri="4295b89e-2911-42f0-a767-8ca596d684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9BBD20D-3BE7-444E-B5AE-0481F25A5315}">
  <ds:schemaRefs>
    <ds:schemaRef ds:uri="http://schemas.microsoft.com/office/2006/documentManagement/types"/>
    <ds:schemaRef ds:uri="http://schemas.microsoft.com/office/2006/metadata/properties"/>
    <ds:schemaRef ds:uri="0ae7e9c1-1a9d-426b-b4bc-76111263279c"/>
    <ds:schemaRef ds:uri="http://purl.org/dc/elements/1.1/"/>
    <ds:schemaRef ds:uri="http://purl.org/dc/terms/"/>
    <ds:schemaRef ds:uri="http://schemas.openxmlformats.org/package/2006/metadata/core-properties"/>
    <ds:schemaRef ds:uri="3781b2b8-4806-4bd5-8f0f-f0ed2a88ffbf"/>
    <ds:schemaRef ds:uri="http://purl.org/dc/dcmitype/"/>
    <ds:schemaRef ds:uri="http://schemas.microsoft.com/office/infopath/2007/PartnerControls"/>
    <ds:schemaRef ds:uri="http://www.w3.org/XML/1998/namespace"/>
    <ds:schemaRef ds:uri="4295b89e-2911-42f0-a767-8ca596d6842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6</vt:i4>
      </vt:variant>
    </vt:vector>
  </HeadingPairs>
  <TitlesOfParts>
    <vt:vector size="6" baseType="lpstr">
      <vt:lpstr>Lisa 3</vt:lpstr>
      <vt:lpstr>Annuiteetgraafik BIL_garaaž</vt:lpstr>
      <vt:lpstr>Annuiteetgraafik BIL_I korrus</vt:lpstr>
      <vt:lpstr>Annuiteetgraafik BIL_III korrus</vt:lpstr>
      <vt:lpstr>Annuiteetgraafik PP (lisa 6.1)</vt:lpstr>
      <vt:lpstr>Annuiteetgraafik TS (lisa 6.1)</vt:lpstr>
    </vt:vector>
  </TitlesOfParts>
  <Manager/>
  <Company>Riigi Kinnisvara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RKAS</dc:creator>
  <cp:keywords/>
  <dc:description/>
  <cp:lastModifiedBy>Keiu Käära</cp:lastModifiedBy>
  <cp:revision/>
  <dcterms:created xsi:type="dcterms:W3CDTF">2009-11-20T06:24:07Z</dcterms:created>
  <dcterms:modified xsi:type="dcterms:W3CDTF">2022-01-14T11:53:53Z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dkond">
    <vt:lpwstr>Normdokumendid</vt:lpwstr>
  </property>
  <property fmtid="{D5CDD505-2E9C-101B-9397-08002B2CF9AE}" pid="3" name="ContentType">
    <vt:lpwstr>Dokument</vt:lpwstr>
  </property>
  <property fmtid="{D5CDD505-2E9C-101B-9397-08002B2CF9AE}" pid="4" name="PROOV">
    <vt:lpwstr/>
  </property>
  <property fmtid="{D5CDD505-2E9C-101B-9397-08002B2CF9AE}" pid="5" name="PROOV2">
    <vt:lpwstr/>
  </property>
  <property fmtid="{D5CDD505-2E9C-101B-9397-08002B2CF9AE}" pid="6" name="ContentTypeId">
    <vt:lpwstr>0x01010040C1E66C1C12A5448E2DE15E59C4812C</vt:lpwstr>
  </property>
  <property fmtid="{D5CDD505-2E9C-101B-9397-08002B2CF9AE}" pid="7" name="Order">
    <vt:r8>5235800</vt:r8>
  </property>
  <property fmtid="{D5CDD505-2E9C-101B-9397-08002B2CF9AE}" pid="8" name="xd_Signature">
    <vt:bool>false</vt:bool>
  </property>
  <property fmtid="{D5CDD505-2E9C-101B-9397-08002B2CF9AE}" pid="9" name="xd_ProgID">
    <vt:lpwstr/>
  </property>
  <property fmtid="{D5CDD505-2E9C-101B-9397-08002B2CF9AE}" pid="10" name="_ExtendedDescription">
    <vt:lpwstr/>
  </property>
  <property fmtid="{D5CDD505-2E9C-101B-9397-08002B2CF9AE}" pid="11" name="TriggerFlowInfo">
    <vt:lpwstr/>
  </property>
  <property fmtid="{D5CDD505-2E9C-101B-9397-08002B2CF9AE}" pid="12" name="ComplianceAssetId">
    <vt:lpwstr/>
  </property>
  <property fmtid="{D5CDD505-2E9C-101B-9397-08002B2CF9AE}" pid="13" name="TemplateUrl">
    <vt:lpwstr/>
  </property>
</Properties>
</file>